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" windowWidth="11340" windowHeight="6540" firstSheet="2" activeTab="2"/>
  </bookViews>
  <sheets>
    <sheet name="персонал" sheetId="10" state="hidden" r:id="rId1"/>
    <sheet name="1" sheetId="7" state="hidden" r:id="rId2"/>
    <sheet name="Лист1" sheetId="21" r:id="rId3"/>
    <sheet name="Лист2" sheetId="22" r:id="rId4"/>
  </sheets>
  <definedNames>
    <definedName name="_xlnm._FilterDatabase" localSheetId="2" hidden="1">Лист1!$A$15:$BO$75</definedName>
    <definedName name="_xlnm.Print_Area" localSheetId="2">Лист1!$A$1:$BM$73</definedName>
  </definedNames>
  <calcPr calcId="125725"/>
</workbook>
</file>

<file path=xl/calcChain.xml><?xml version="1.0" encoding="utf-8"?>
<calcChain xmlns="http://schemas.openxmlformats.org/spreadsheetml/2006/main">
  <c r="BG41" i="21"/>
  <c r="BF41"/>
  <c r="BF71"/>
  <c r="BG71"/>
  <c r="BG25"/>
  <c r="BF25"/>
  <c r="BG24"/>
  <c r="BF24"/>
  <c r="BG16"/>
  <c r="BF16"/>
  <c r="BG50"/>
  <c r="BF50"/>
  <c r="BG23"/>
  <c r="BF23"/>
  <c r="V4" i="22"/>
  <c r="AO3" i="21"/>
  <c r="BM65" s="1"/>
  <c r="BE18"/>
  <c r="BK18"/>
  <c r="BE19"/>
  <c r="BK19"/>
  <c r="BE20"/>
  <c r="BK20"/>
  <c r="BE21"/>
  <c r="BK21"/>
  <c r="BE22"/>
  <c r="BK22"/>
  <c r="BE23"/>
  <c r="BK23"/>
  <c r="BE24"/>
  <c r="BK24"/>
  <c r="BE25"/>
  <c r="BK25"/>
  <c r="BE26"/>
  <c r="BK26"/>
  <c r="BE27"/>
  <c r="BK27"/>
  <c r="BE28"/>
  <c r="BK28"/>
  <c r="BE29"/>
  <c r="BK29"/>
  <c r="BE30"/>
  <c r="BK30"/>
  <c r="BE31"/>
  <c r="BK31"/>
  <c r="BE32"/>
  <c r="BK32"/>
  <c r="BE33"/>
  <c r="BK33"/>
  <c r="BE34"/>
  <c r="BK34"/>
  <c r="BE35"/>
  <c r="BK35"/>
  <c r="BE36"/>
  <c r="BK36"/>
  <c r="BE37"/>
  <c r="BK37"/>
  <c r="BE38"/>
  <c r="BK38"/>
  <c r="BE39"/>
  <c r="BK39"/>
  <c r="BE40"/>
  <c r="BK40"/>
  <c r="BE41"/>
  <c r="BK41"/>
  <c r="BE42"/>
  <c r="BK42"/>
  <c r="BE43"/>
  <c r="BK43"/>
  <c r="BE44"/>
  <c r="BK44"/>
  <c r="BE45"/>
  <c r="BK45"/>
  <c r="BE46"/>
  <c r="BK46"/>
  <c r="BE47"/>
  <c r="BK47"/>
  <c r="BE48"/>
  <c r="BK48"/>
  <c r="BE49"/>
  <c r="BK49"/>
  <c r="BE50"/>
  <c r="BK50"/>
  <c r="BE51"/>
  <c r="BK51"/>
  <c r="BE52"/>
  <c r="BK52"/>
  <c r="BE53"/>
  <c r="BK53"/>
  <c r="BE54"/>
  <c r="BK54"/>
  <c r="BE55"/>
  <c r="BK55"/>
  <c r="BE56"/>
  <c r="BK56"/>
  <c r="BE57"/>
  <c r="BK57"/>
  <c r="BE58"/>
  <c r="BK58"/>
  <c r="BE59"/>
  <c r="BK59"/>
  <c r="BE60"/>
  <c r="BK60"/>
  <c r="BE61"/>
  <c r="BK61"/>
  <c r="BE62"/>
  <c r="BK62"/>
  <c r="BE63"/>
  <c r="BK63"/>
  <c r="BE64"/>
  <c r="BK64"/>
  <c r="BE65"/>
  <c r="BK65"/>
  <c r="BE66"/>
  <c r="BK66"/>
  <c r="BE67"/>
  <c r="BK67"/>
  <c r="BE68"/>
  <c r="BK68"/>
  <c r="BE69"/>
  <c r="BK69"/>
  <c r="BE70"/>
  <c r="BK70"/>
  <c r="BE71"/>
  <c r="BK71"/>
  <c r="BE72"/>
  <c r="BK72"/>
  <c r="BE73"/>
  <c r="BK73"/>
  <c r="BE17"/>
  <c r="BK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17"/>
  <c r="BE16"/>
  <c r="BK16"/>
  <c r="BD16"/>
  <c r="BJ16"/>
  <c r="AD16" i="22"/>
  <c r="AE16"/>
  <c r="AD21"/>
  <c r="AE21"/>
  <c r="AD20"/>
  <c r="AE20"/>
  <c r="AF20"/>
  <c r="AD19"/>
  <c r="AE19"/>
  <c r="AF19"/>
  <c r="AD18"/>
  <c r="AE18"/>
  <c r="AD17"/>
  <c r="AE17"/>
  <c r="AD15"/>
  <c r="AE15"/>
  <c r="AD14"/>
  <c r="AE14"/>
  <c r="AD13"/>
  <c r="AE13"/>
  <c r="AE22"/>
  <c r="AD22"/>
  <c r="AG16"/>
  <c r="AF16"/>
  <c r="AF15"/>
  <c r="AG15"/>
  <c r="AF14"/>
  <c r="AG14"/>
  <c r="AG18"/>
  <c r="AF18"/>
  <c r="AF13"/>
  <c r="AG13"/>
  <c r="AG17"/>
  <c r="AF17"/>
  <c r="AF21"/>
  <c r="AG21"/>
  <c r="AG19"/>
  <c r="AG20"/>
  <c r="AG22"/>
  <c r="AF22"/>
  <c r="BG17" i="21"/>
  <c r="BJ17"/>
  <c r="BG18"/>
  <c r="BG19"/>
  <c r="BG20"/>
  <c r="BG21"/>
  <c r="BG22"/>
  <c r="BG26"/>
  <c r="BG27"/>
  <c r="BG28"/>
  <c r="BG29"/>
  <c r="BG30"/>
  <c r="BG31"/>
  <c r="BG32"/>
  <c r="BG33"/>
  <c r="BG34"/>
  <c r="BG35"/>
  <c r="BG36"/>
  <c r="BG37"/>
  <c r="BG38"/>
  <c r="BG39"/>
  <c r="BG40"/>
  <c r="BG42"/>
  <c r="BG43"/>
  <c r="BG44"/>
  <c r="BG45"/>
  <c r="BG46"/>
  <c r="BG47"/>
  <c r="BG48"/>
  <c r="BG49"/>
  <c r="BG51"/>
  <c r="BG52"/>
  <c r="BG53"/>
  <c r="BG54"/>
  <c r="BG55"/>
  <c r="BI55"/>
  <c r="BG56"/>
  <c r="BG57"/>
  <c r="BG58"/>
  <c r="BG59"/>
  <c r="BG60"/>
  <c r="BG61"/>
  <c r="BG62"/>
  <c r="BG63"/>
  <c r="BG64"/>
  <c r="BG65"/>
  <c r="BG66"/>
  <c r="BG67"/>
  <c r="BG68"/>
  <c r="BG69"/>
  <c r="BG70"/>
  <c r="BG72"/>
  <c r="BG73"/>
  <c r="BI16"/>
  <c r="BF17"/>
  <c r="BH17"/>
  <c r="BF18"/>
  <c r="BH18"/>
  <c r="BF19"/>
  <c r="BF20"/>
  <c r="BH20"/>
  <c r="BF21"/>
  <c r="BF22"/>
  <c r="BF26"/>
  <c r="BF27"/>
  <c r="BF28"/>
  <c r="BF29"/>
  <c r="BF30"/>
  <c r="BF31"/>
  <c r="BF32"/>
  <c r="BF33"/>
  <c r="BF34"/>
  <c r="BF35"/>
  <c r="BF36"/>
  <c r="BF37"/>
  <c r="BF38"/>
  <c r="BF39"/>
  <c r="BF40"/>
  <c r="BF42"/>
  <c r="BF43"/>
  <c r="BF44"/>
  <c r="BF45"/>
  <c r="BF46"/>
  <c r="BF47"/>
  <c r="BF48"/>
  <c r="BF49"/>
  <c r="BF51"/>
  <c r="BF52"/>
  <c r="BF53"/>
  <c r="BF54"/>
  <c r="BF55"/>
  <c r="BH55"/>
  <c r="BF56"/>
  <c r="BF57"/>
  <c r="BF58"/>
  <c r="BF59"/>
  <c r="BF60"/>
  <c r="BF61"/>
  <c r="BF62"/>
  <c r="BF63"/>
  <c r="BF64"/>
  <c r="BF65"/>
  <c r="BF66"/>
  <c r="BH66"/>
  <c r="BF67"/>
  <c r="BH67"/>
  <c r="BF68"/>
  <c r="BF69"/>
  <c r="BF70"/>
  <c r="BF72"/>
  <c r="BF73"/>
  <c r="BH16"/>
  <c r="BJ73"/>
  <c r="BI73"/>
  <c r="BH73"/>
  <c r="BI72"/>
  <c r="BH72"/>
  <c r="BJ72"/>
  <c r="BI71"/>
  <c r="BH71"/>
  <c r="BJ71"/>
  <c r="BI70"/>
  <c r="BH70"/>
  <c r="BJ70"/>
  <c r="BI69"/>
  <c r="BH69"/>
  <c r="BJ69"/>
  <c r="BI68"/>
  <c r="BH68"/>
  <c r="BJ68"/>
  <c r="BJ67"/>
  <c r="BI67"/>
  <c r="BJ66"/>
  <c r="BI66"/>
  <c r="BI65"/>
  <c r="BH65"/>
  <c r="BJ65"/>
  <c r="BI64"/>
  <c r="BH64"/>
  <c r="BJ64"/>
  <c r="BI63"/>
  <c r="BH63"/>
  <c r="BJ63"/>
  <c r="BJ62"/>
  <c r="BI62"/>
  <c r="BH62"/>
  <c r="BI61"/>
  <c r="BH61"/>
  <c r="BJ61"/>
  <c r="BI60"/>
  <c r="BH60"/>
  <c r="BJ60"/>
  <c r="BI59"/>
  <c r="BH59"/>
  <c r="BJ59"/>
  <c r="BJ58"/>
  <c r="BI58"/>
  <c r="BH58"/>
  <c r="BJ57"/>
  <c r="BI57"/>
  <c r="BH57"/>
  <c r="BJ56"/>
  <c r="BI56"/>
  <c r="BH56"/>
  <c r="BJ55"/>
  <c r="BJ54"/>
  <c r="BI54"/>
  <c r="BH54"/>
  <c r="BJ53"/>
  <c r="BI53"/>
  <c r="BH53"/>
  <c r="BI52"/>
  <c r="BH52"/>
  <c r="BJ52"/>
  <c r="BJ51"/>
  <c r="BI51"/>
  <c r="BH51"/>
  <c r="BI50"/>
  <c r="BH50"/>
  <c r="BJ50"/>
  <c r="BI49"/>
  <c r="BH49"/>
  <c r="BJ49"/>
  <c r="BI48"/>
  <c r="BH48"/>
  <c r="BJ48"/>
  <c r="BI47"/>
  <c r="BH47"/>
  <c r="BJ47"/>
  <c r="BJ46"/>
  <c r="BI46"/>
  <c r="BH46"/>
  <c r="BI45"/>
  <c r="BH45"/>
  <c r="BJ45"/>
  <c r="BI44"/>
  <c r="BH44"/>
  <c r="BJ44"/>
  <c r="BI43"/>
  <c r="BH43"/>
  <c r="BJ43"/>
  <c r="BI42"/>
  <c r="BH42"/>
  <c r="BJ42"/>
  <c r="BJ41"/>
  <c r="BI41"/>
  <c r="BH41"/>
  <c r="BI40"/>
  <c r="BH40"/>
  <c r="BJ40"/>
  <c r="BJ39"/>
  <c r="BI39"/>
  <c r="BH39"/>
  <c r="BI38"/>
  <c r="BH38"/>
  <c r="BJ38"/>
  <c r="BI37"/>
  <c r="BH37"/>
  <c r="BJ37"/>
  <c r="BI36"/>
  <c r="BH36"/>
  <c r="BJ36"/>
  <c r="BI35"/>
  <c r="BH35"/>
  <c r="BJ35"/>
  <c r="BI34"/>
  <c r="BH34"/>
  <c r="BJ34"/>
  <c r="BJ33"/>
  <c r="BI33"/>
  <c r="BH33"/>
  <c r="BI32"/>
  <c r="BH32"/>
  <c r="BJ32"/>
  <c r="BJ31"/>
  <c r="BI31"/>
  <c r="BH31"/>
  <c r="BI30"/>
  <c r="BH30"/>
  <c r="BJ30"/>
  <c r="BI29"/>
  <c r="BH29"/>
  <c r="BJ29"/>
  <c r="BI28"/>
  <c r="BH28"/>
  <c r="BJ28"/>
  <c r="BI27"/>
  <c r="BH27"/>
  <c r="BL27" s="1"/>
  <c r="BJ27"/>
  <c r="BI26"/>
  <c r="BH26"/>
  <c r="BJ26"/>
  <c r="BJ25"/>
  <c r="BI25"/>
  <c r="BH25"/>
  <c r="BI24"/>
  <c r="BH24"/>
  <c r="BJ24"/>
  <c r="BI23"/>
  <c r="BH23"/>
  <c r="BJ23"/>
  <c r="BI22"/>
  <c r="BH22"/>
  <c r="BJ22"/>
  <c r="BI21"/>
  <c r="BH21"/>
  <c r="BL21" s="1"/>
  <c r="BJ21"/>
  <c r="BI20"/>
  <c r="BJ20"/>
  <c r="BI19"/>
  <c r="BH19"/>
  <c r="BJ19"/>
  <c r="BL19" s="1"/>
  <c r="BI18"/>
  <c r="BJ18"/>
  <c r="BI17"/>
  <c r="BL63"/>
  <c r="BL29"/>
  <c r="AG79" i="10"/>
  <c r="AD79"/>
  <c r="AG78"/>
  <c r="AE78"/>
  <c r="AD78"/>
  <c r="AG77"/>
  <c r="AE77"/>
  <c r="AD77"/>
  <c r="AG76"/>
  <c r="AE76"/>
  <c r="AG75"/>
  <c r="AE75"/>
  <c r="AD75"/>
  <c r="AD74"/>
  <c r="AD73"/>
  <c r="AG73"/>
  <c r="AD72"/>
  <c r="AD71"/>
  <c r="AD70"/>
  <c r="AE70"/>
  <c r="AD69"/>
  <c r="AG69"/>
  <c r="AH68"/>
  <c r="AD68"/>
  <c r="AD67"/>
  <c r="AG67"/>
  <c r="AD66"/>
  <c r="AE66"/>
  <c r="AD65"/>
  <c r="AD64"/>
  <c r="AD63"/>
  <c r="AG63"/>
  <c r="AD62"/>
  <c r="AD61"/>
  <c r="AG61"/>
  <c r="AD60"/>
  <c r="AG60"/>
  <c r="AD59"/>
  <c r="AE59"/>
  <c r="AD58"/>
  <c r="AE58"/>
  <c r="AD57"/>
  <c r="AE57"/>
  <c r="AD56"/>
  <c r="AE56"/>
  <c r="AD55"/>
  <c r="AG55"/>
  <c r="AD54"/>
  <c r="AE54"/>
  <c r="AD53"/>
  <c r="AG53"/>
  <c r="AD52"/>
  <c r="AD51"/>
  <c r="AE51"/>
  <c r="AD50"/>
  <c r="AD49"/>
  <c r="AG49"/>
  <c r="AD48"/>
  <c r="AG48"/>
  <c r="AD47"/>
  <c r="AD46"/>
  <c r="AG46"/>
  <c r="AD45"/>
  <c r="AG45"/>
  <c r="AD44"/>
  <c r="AD43"/>
  <c r="AD42"/>
  <c r="AD41"/>
  <c r="AG41"/>
  <c r="AD40"/>
  <c r="AG40"/>
  <c r="AD39"/>
  <c r="AE39"/>
  <c r="AD38"/>
  <c r="AE38"/>
  <c r="AH38"/>
  <c r="AD37"/>
  <c r="AG37"/>
  <c r="AD36"/>
  <c r="AE36"/>
  <c r="AD35"/>
  <c r="AD34"/>
  <c r="AD33"/>
  <c r="AD32"/>
  <c r="AD31"/>
  <c r="AD30"/>
  <c r="AG30"/>
  <c r="AD29"/>
  <c r="AE29"/>
  <c r="AD28"/>
  <c r="AE28"/>
  <c r="AD27"/>
  <c r="AE27"/>
  <c r="AD26"/>
  <c r="AE26"/>
  <c r="AD25"/>
  <c r="AE25"/>
  <c r="AD24"/>
  <c r="AG24"/>
  <c r="AD23"/>
  <c r="AE23"/>
  <c r="AD22"/>
  <c r="AE22"/>
  <c r="AD21"/>
  <c r="AE21"/>
  <c r="AD20"/>
  <c r="AG20"/>
  <c r="AD19"/>
  <c r="AE19"/>
  <c r="AD18"/>
  <c r="AE18"/>
  <c r="AD17"/>
  <c r="AD16"/>
  <c r="AD15"/>
  <c r="AE15"/>
  <c r="AD14"/>
  <c r="AG14"/>
  <c r="AD13"/>
  <c r="AE13"/>
  <c r="V3"/>
  <c r="AG56"/>
  <c r="AG59"/>
  <c r="AG15"/>
  <c r="AE67"/>
  <c r="AH67"/>
  <c r="AI67"/>
  <c r="AE40"/>
  <c r="AG57"/>
  <c r="AG38"/>
  <c r="AG54"/>
  <c r="AE48"/>
  <c r="AH48"/>
  <c r="AI48"/>
  <c r="AG23"/>
  <c r="AG28"/>
  <c r="AG27"/>
  <c r="AE45"/>
  <c r="AH21"/>
  <c r="AI21"/>
  <c r="AE37"/>
  <c r="AG39"/>
  <c r="AE20"/>
  <c r="AH20"/>
  <c r="AG19"/>
  <c r="AH19"/>
  <c r="AI19"/>
  <c r="AG21"/>
  <c r="AH45"/>
  <c r="AI45"/>
  <c r="AH57"/>
  <c r="AI57"/>
  <c r="AH56"/>
  <c r="AI56"/>
  <c r="AH40"/>
  <c r="AI40"/>
  <c r="AE46"/>
  <c r="AH46"/>
  <c r="AI46"/>
  <c r="AG66"/>
  <c r="AH66"/>
  <c r="AI66"/>
  <c r="AG18"/>
  <c r="AH28"/>
  <c r="AI28"/>
  <c r="AH59"/>
  <c r="AI59"/>
  <c r="AH39"/>
  <c r="AI39"/>
  <c r="AI68"/>
  <c r="AH37"/>
  <c r="AE24"/>
  <c r="AH24"/>
  <c r="AI24"/>
  <c r="AH23"/>
  <c r="AI23"/>
  <c r="AG70"/>
  <c r="AH70"/>
  <c r="AI70"/>
  <c r="AE14"/>
  <c r="AH14"/>
  <c r="AI14"/>
  <c r="AG58"/>
  <c r="AH58"/>
  <c r="AI58"/>
  <c r="AE63"/>
  <c r="AH63"/>
  <c r="AI63"/>
  <c r="AG51"/>
  <c r="AE60"/>
  <c r="AH60"/>
  <c r="AG26"/>
  <c r="AH26"/>
  <c r="AI26"/>
  <c r="AG29"/>
  <c r="AH29"/>
  <c r="AI29"/>
  <c r="AE55"/>
  <c r="AH55"/>
  <c r="AI55"/>
  <c r="AE30"/>
  <c r="AH30"/>
  <c r="AI30"/>
  <c r="AH18"/>
  <c r="AI18"/>
  <c r="AE61"/>
  <c r="AH61"/>
  <c r="AI61"/>
  <c r="AE72"/>
  <c r="AG72"/>
  <c r="AI37"/>
  <c r="AI38"/>
  <c r="AI76"/>
  <c r="AG17"/>
  <c r="AE17"/>
  <c r="AE33"/>
  <c r="AG33"/>
  <c r="AG42"/>
  <c r="AE42"/>
  <c r="AE41"/>
  <c r="AH41"/>
  <c r="AI41"/>
  <c r="AE49"/>
  <c r="AH49"/>
  <c r="AI49"/>
  <c r="AI77"/>
  <c r="AE69"/>
  <c r="AH69"/>
  <c r="AI69"/>
  <c r="AE73"/>
  <c r="AH73"/>
  <c r="AI73"/>
  <c r="AH27"/>
  <c r="AI27"/>
  <c r="AE34"/>
  <c r="AG34"/>
  <c r="AG43"/>
  <c r="AE43"/>
  <c r="AE47"/>
  <c r="AG47"/>
  <c r="AE50"/>
  <c r="AG50"/>
  <c r="AH54"/>
  <c r="AI54"/>
  <c r="AE64"/>
  <c r="AG64"/>
  <c r="AG74"/>
  <c r="AE74"/>
  <c r="AI78"/>
  <c r="AI79"/>
  <c r="AI75"/>
  <c r="AG16"/>
  <c r="AE16"/>
  <c r="AH16"/>
  <c r="AI16"/>
  <c r="AG52"/>
  <c r="AE52"/>
  <c r="AI60"/>
  <c r="AG25"/>
  <c r="AH25"/>
  <c r="AI25"/>
  <c r="AI20"/>
  <c r="AI31"/>
  <c r="AG36"/>
  <c r="AH36"/>
  <c r="AI36"/>
  <c r="AE53"/>
  <c r="AH53"/>
  <c r="AI53"/>
  <c r="AG13"/>
  <c r="AH13"/>
  <c r="AI13"/>
  <c r="AH15"/>
  <c r="AI15"/>
  <c r="AG22"/>
  <c r="AH22"/>
  <c r="AI22"/>
  <c r="AE32"/>
  <c r="AG32"/>
  <c r="AG35"/>
  <c r="AE35"/>
  <c r="AE44"/>
  <c r="AG44"/>
  <c r="AH51"/>
  <c r="AI51"/>
  <c r="AG62"/>
  <c r="AE62"/>
  <c r="AG65"/>
  <c r="AE65"/>
  <c r="AE71"/>
  <c r="AG71"/>
  <c r="AH65"/>
  <c r="AI65"/>
  <c r="AH62"/>
  <c r="AI62"/>
  <c r="AH52"/>
  <c r="AI52"/>
  <c r="AH74"/>
  <c r="AI74"/>
  <c r="AH43"/>
  <c r="AI43"/>
  <c r="AH17"/>
  <c r="AI17"/>
  <c r="AH72"/>
  <c r="AI72"/>
  <c r="AH50"/>
  <c r="AI50"/>
  <c r="AH44"/>
  <c r="AI44"/>
  <c r="AH32"/>
  <c r="AI32"/>
  <c r="AH64"/>
  <c r="AI64"/>
  <c r="AH33"/>
  <c r="AI33"/>
  <c r="AH71"/>
  <c r="AI71"/>
  <c r="AH35"/>
  <c r="AI35"/>
  <c r="AH47"/>
  <c r="AI47"/>
  <c r="AH34"/>
  <c r="AI34"/>
  <c r="AH42"/>
  <c r="AI42"/>
  <c r="AI80"/>
  <c r="BL67" i="21" l="1"/>
  <c r="BM67" s="1"/>
  <c r="BM55"/>
  <c r="BM48"/>
  <c r="BL49"/>
  <c r="BM49" s="1"/>
  <c r="BM28"/>
  <c r="BL57"/>
  <c r="BM57" s="1"/>
  <c r="BL16"/>
  <c r="BM16" s="1"/>
  <c r="BL44"/>
  <c r="BM44" s="1"/>
  <c r="BL18"/>
  <c r="BM18" s="1"/>
  <c r="BL58"/>
  <c r="BL45"/>
  <c r="BM45" s="1"/>
  <c r="BL20"/>
  <c r="BM20" s="1"/>
  <c r="BL56"/>
  <c r="BM56" s="1"/>
  <c r="BL62"/>
  <c r="BL37"/>
  <c r="BL47"/>
  <c r="BM47" s="1"/>
  <c r="BM21"/>
  <c r="BM27"/>
  <c r="BL30"/>
  <c r="BM30" s="1"/>
  <c r="BL53"/>
  <c r="BM53" s="1"/>
  <c r="BL66"/>
  <c r="BM66" s="1"/>
  <c r="BM63"/>
  <c r="BL23"/>
  <c r="BM23" s="1"/>
  <c r="BL35"/>
  <c r="BM35" s="1"/>
  <c r="BL43"/>
  <c r="BM43" s="1"/>
  <c r="BL46"/>
  <c r="BM46" s="1"/>
  <c r="BL54"/>
  <c r="BM54" s="1"/>
  <c r="BL73"/>
  <c r="BM73" s="1"/>
  <c r="BL71"/>
  <c r="BL59"/>
  <c r="BM59" s="1"/>
  <c r="BL69"/>
  <c r="BM69" s="1"/>
  <c r="BL60"/>
  <c r="BM60" s="1"/>
  <c r="BL61"/>
  <c r="BM61" s="1"/>
  <c r="BL64"/>
  <c r="BM64" s="1"/>
  <c r="BL22"/>
  <c r="BM22" s="1"/>
  <c r="BL25"/>
  <c r="BM25" s="1"/>
  <c r="BL26"/>
  <c r="BM26" s="1"/>
  <c r="BL33"/>
  <c r="BM33" s="1"/>
  <c r="BL34"/>
  <c r="BM34" s="1"/>
  <c r="BL38"/>
  <c r="BM38" s="1"/>
  <c r="BL41"/>
  <c r="BM41" s="1"/>
  <c r="BL42"/>
  <c r="BM42" s="1"/>
  <c r="BL50"/>
  <c r="BM50" s="1"/>
  <c r="BL72"/>
  <c r="BM72" s="1"/>
  <c r="BL17"/>
  <c r="BM17" s="1"/>
  <c r="BM70"/>
  <c r="BM29"/>
  <c r="BL68"/>
  <c r="BM68" s="1"/>
  <c r="BL24"/>
  <c r="BM24" s="1"/>
  <c r="BL31"/>
  <c r="BM31" s="1"/>
  <c r="BL32"/>
  <c r="BM32" s="1"/>
  <c r="BL36"/>
  <c r="BM36" s="1"/>
  <c r="BL39"/>
  <c r="BM39" s="1"/>
  <c r="BL40"/>
  <c r="BM40" s="1"/>
  <c r="BL51"/>
  <c r="BM51" s="1"/>
  <c r="BL52"/>
  <c r="BM52" s="1"/>
  <c r="BM62"/>
  <c r="BM58"/>
  <c r="BM19"/>
  <c r="BM37"/>
  <c r="BM71"/>
  <c r="BK74" l="1"/>
  <c r="BM74"/>
</calcChain>
</file>

<file path=xl/comments1.xml><?xml version="1.0" encoding="utf-8"?>
<comments xmlns="http://schemas.openxmlformats.org/spreadsheetml/2006/main">
  <authors>
    <author>user</author>
  </authors>
  <commentList>
    <comment ref="BD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<sst xmlns="http://schemas.openxmlformats.org/spreadsheetml/2006/main" count="256" uniqueCount="155">
  <si>
    <t>Руководитель учреждения</t>
  </si>
  <si>
    <t xml:space="preserve"> </t>
  </si>
  <si>
    <t>(подпись)</t>
  </si>
  <si>
    <t>Продукты питания</t>
  </si>
  <si>
    <t>Количество продуктов питания, подлежащих закладке</t>
  </si>
  <si>
    <t>расход продуктов питания (количество)</t>
  </si>
  <si>
    <t>наименование</t>
  </si>
  <si>
    <t>завтрак</t>
  </si>
  <si>
    <t>обед</t>
  </si>
  <si>
    <t>полдник</t>
  </si>
  <si>
    <t>ужин</t>
  </si>
  <si>
    <t xml:space="preserve">Птица </t>
  </si>
  <si>
    <t>Колбаса вареная</t>
  </si>
  <si>
    <t>Сардельки, сосиски</t>
  </si>
  <si>
    <t>Свежая рыба</t>
  </si>
  <si>
    <t xml:space="preserve">Сельди </t>
  </si>
  <si>
    <t xml:space="preserve">Масло сливочное </t>
  </si>
  <si>
    <t xml:space="preserve">Масло растительное </t>
  </si>
  <si>
    <t xml:space="preserve">Молоко свежее </t>
  </si>
  <si>
    <t>Молоко сгущенное</t>
  </si>
  <si>
    <t xml:space="preserve">Сметана </t>
  </si>
  <si>
    <t xml:space="preserve">Творог </t>
  </si>
  <si>
    <t xml:space="preserve">Яйцо </t>
  </si>
  <si>
    <t>Мука пшеничная</t>
  </si>
  <si>
    <t>Крахмал</t>
  </si>
  <si>
    <t>Крупа гречневая</t>
  </si>
  <si>
    <t>Крупа манная</t>
  </si>
  <si>
    <t xml:space="preserve">Рис </t>
  </si>
  <si>
    <t xml:space="preserve">Пшено </t>
  </si>
  <si>
    <t>Макароны</t>
  </si>
  <si>
    <t>Геркулес</t>
  </si>
  <si>
    <t>Горох</t>
  </si>
  <si>
    <t>Сахарный песок</t>
  </si>
  <si>
    <t>Печенье разное</t>
  </si>
  <si>
    <t>Компот (сухофрукты)</t>
  </si>
  <si>
    <t xml:space="preserve">Кисель сухой </t>
  </si>
  <si>
    <t xml:space="preserve">Яблоки </t>
  </si>
  <si>
    <t xml:space="preserve">Картофель </t>
  </si>
  <si>
    <t>Лук</t>
  </si>
  <si>
    <t>Морковь</t>
  </si>
  <si>
    <t>Свекла</t>
  </si>
  <si>
    <t>Хлеб пшеничный</t>
  </si>
  <si>
    <t>Хлеб ржаной</t>
  </si>
  <si>
    <t>Кофе</t>
  </si>
  <si>
    <t>Чай</t>
  </si>
  <si>
    <t xml:space="preserve">Субпродукты мясные </t>
  </si>
  <si>
    <t>Варенье,повидло</t>
  </si>
  <si>
    <t>Огурцы маринованн</t>
  </si>
  <si>
    <t>Зеленый горошек</t>
  </si>
  <si>
    <t>платые</t>
  </si>
  <si>
    <t>на день</t>
  </si>
  <si>
    <t>К выдаче</t>
  </si>
  <si>
    <t>ГОБС(К)ОУ Школа интернат 8 вида №9</t>
  </si>
  <si>
    <t>МЕНЮ-ТРЕБОВАНИЕ НА ВЫДАЧУ ПРОДУКТОВ ПИТАНИЯ</t>
  </si>
  <si>
    <t>Васильева В.В.</t>
  </si>
  <si>
    <t>Врач (диетсестра)</t>
  </si>
  <si>
    <t>Продукты принял</t>
  </si>
  <si>
    <t>Продукты выдал</t>
  </si>
  <si>
    <t>Стоимость продуктов на одного человека</t>
  </si>
  <si>
    <t>Мясо фарш</t>
  </si>
  <si>
    <t>цена</t>
  </si>
  <si>
    <t xml:space="preserve">на </t>
  </si>
  <si>
    <t>человек</t>
  </si>
  <si>
    <t>Крупа пшеничка</t>
  </si>
  <si>
    <t>Огурцысвежие</t>
  </si>
  <si>
    <t>Тушенка</t>
  </si>
  <si>
    <t>помидоры</t>
  </si>
  <si>
    <t>Какао</t>
  </si>
  <si>
    <t>сок</t>
  </si>
  <si>
    <t>Лимон</t>
  </si>
  <si>
    <t>Томатная паста</t>
  </si>
  <si>
    <t>Соль</t>
  </si>
  <si>
    <t>дрожжи</t>
  </si>
  <si>
    <t>Кукуруза конс</t>
  </si>
  <si>
    <t>чеснок</t>
  </si>
  <si>
    <t>зелень суш</t>
  </si>
  <si>
    <t>лавровый лист</t>
  </si>
  <si>
    <t>Изюм</t>
  </si>
  <si>
    <t>Курага</t>
  </si>
  <si>
    <t>Сельди филе</t>
  </si>
  <si>
    <t xml:space="preserve">Капуста свежая </t>
  </si>
  <si>
    <t>Капуста квашенная</t>
  </si>
  <si>
    <t>фасоль</t>
  </si>
  <si>
    <t>банан</t>
  </si>
  <si>
    <t>мясо говядина</t>
  </si>
  <si>
    <t>Крупа ячневая</t>
  </si>
  <si>
    <t>Сыр "Российский"</t>
  </si>
  <si>
    <t>Сыр колбасный</t>
  </si>
  <si>
    <t>Колбаса вар/копчёная</t>
  </si>
  <si>
    <t>кабачок</t>
  </si>
  <si>
    <t>Соцпедогог</t>
  </si>
  <si>
    <t>конфеты"дет/сувенир</t>
  </si>
  <si>
    <t>13 января 2014</t>
  </si>
  <si>
    <t>персонал</t>
  </si>
  <si>
    <t xml:space="preserve">на  января  2014 года </t>
  </si>
  <si>
    <t xml:space="preserve"> января</t>
  </si>
  <si>
    <t>омлет</t>
  </si>
  <si>
    <t>яблоко</t>
  </si>
  <si>
    <t>Огурцы конс.</t>
  </si>
  <si>
    <t>ГОБОУ " АШИ № 9 "</t>
  </si>
  <si>
    <t>зелень сушёная</t>
  </si>
  <si>
    <t>перловая</t>
  </si>
  <si>
    <t>йогурт</t>
  </si>
  <si>
    <t>Огурцы свеж.</t>
  </si>
  <si>
    <t>ужин II</t>
  </si>
  <si>
    <t>помидоры конс.</t>
  </si>
  <si>
    <t>Т.Н.Демидова</t>
  </si>
  <si>
    <t>чел.</t>
  </si>
  <si>
    <t>св.фрукты</t>
  </si>
  <si>
    <t>кол-во чел 7-11</t>
  </si>
  <si>
    <t>кол-во чел 12-и старше</t>
  </si>
  <si>
    <t>конд изделия</t>
  </si>
  <si>
    <t>кисель</t>
  </si>
  <si>
    <t>помидор свежий</t>
  </si>
  <si>
    <t>ягоды мор.</t>
  </si>
  <si>
    <t>Итого с 12-18</t>
  </si>
  <si>
    <t>Итого с 7-11</t>
  </si>
  <si>
    <t xml:space="preserve">Сыр </t>
  </si>
  <si>
    <t>Директор ГОБОУ "АШИ № 9"</t>
  </si>
  <si>
    <t>Сухой паёк</t>
  </si>
  <si>
    <t>сух/пай</t>
  </si>
  <si>
    <t>Шоколад</t>
  </si>
  <si>
    <t>Конд.изделия</t>
  </si>
  <si>
    <t>Св.фрукты</t>
  </si>
  <si>
    <t>Сок</t>
  </si>
  <si>
    <t>Молоко</t>
  </si>
  <si>
    <t>приходящие кол-во чел 7-11</t>
  </si>
  <si>
    <t>приходящие кол-во чел 12-и старше</t>
  </si>
  <si>
    <t xml:space="preserve"> Итого приходящие кол-во чел 7-11</t>
  </si>
  <si>
    <t>Итого  приходящие кол-во чел 12-и старше</t>
  </si>
  <si>
    <t>Выдал</t>
  </si>
  <si>
    <t>Горошек заморож.</t>
  </si>
  <si>
    <t>фрукты</t>
  </si>
  <si>
    <t>13 апреля 2022 год</t>
  </si>
  <si>
    <t>фрукты (киви) 100/100</t>
  </si>
  <si>
    <t>Суп картофельный с бобовыми 200/250</t>
  </si>
  <si>
    <t>капуста тушеная 150/180</t>
  </si>
  <si>
    <t>кисель фруктовый 180/200</t>
  </si>
  <si>
    <t>хлеб ржаной 40/40</t>
  </si>
  <si>
    <t>хлеб пшеничный 40/30</t>
  </si>
  <si>
    <t>яйцо отварное 40/40</t>
  </si>
  <si>
    <t>чай с сахаром 180/200</t>
  </si>
  <si>
    <t>птица тушеная 90/100</t>
  </si>
  <si>
    <t>картофель отварной 150/200</t>
  </si>
  <si>
    <t>Хлеб ржаной 20/30</t>
  </si>
  <si>
    <t>чай с молоком 180/200</t>
  </si>
  <si>
    <t>Кофейный напиток с  молоком 180/180</t>
  </si>
  <si>
    <t>Батон/хлеб 40/40</t>
  </si>
  <si>
    <t>горячий бутерброд с колбасой 80/110</t>
  </si>
  <si>
    <t>ряженка</t>
  </si>
  <si>
    <t>котлета 90/100</t>
  </si>
  <si>
    <t>И. В. Сажнева</t>
  </si>
  <si>
    <t>Салат из квашеной капусты 60/90</t>
  </si>
  <si>
    <t>Каша жидкая молочная пшённая 180/230</t>
  </si>
  <si>
    <t>03 марта 2025 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</si>
</sst>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1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.5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sz val="9"/>
      <color theme="0"/>
      <name val="Arial Cyr"/>
      <family val="2"/>
      <charset val="204"/>
    </font>
    <font>
      <sz val="10"/>
      <color theme="0"/>
      <name val="Arial Cyr"/>
      <charset val="204"/>
    </font>
    <font>
      <sz val="9"/>
      <color theme="0"/>
      <name val="Times New Roman"/>
      <family val="1"/>
      <charset val="204"/>
    </font>
    <font>
      <sz val="8"/>
      <color theme="0"/>
      <name val="Arial Cyr"/>
      <family val="2"/>
      <charset val="204"/>
    </font>
    <font>
      <sz val="8"/>
      <color theme="0"/>
      <name val="Arial Cyr"/>
      <charset val="204"/>
    </font>
    <font>
      <sz val="10"/>
      <color theme="1"/>
      <name val="Arial Cyr"/>
      <charset val="204"/>
    </font>
    <font>
      <sz val="8.5"/>
      <color theme="0"/>
      <name val="Arial Cyr"/>
      <family val="2"/>
      <charset val="204"/>
    </font>
    <font>
      <sz val="10"/>
      <color theme="0"/>
      <name val="Arial Cyr"/>
      <family val="2"/>
      <charset val="204"/>
    </font>
    <font>
      <b/>
      <sz val="8"/>
      <color theme="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/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6" fillId="0" borderId="0" xfId="0" applyFont="1" applyBorder="1"/>
    <xf numFmtId="0" fontId="7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" fontId="7" fillId="0" borderId="8" xfId="0" applyNumberFormat="1" applyFont="1" applyBorder="1" applyAlignment="1">
      <alignment vertical="top" wrapText="1"/>
    </xf>
    <xf numFmtId="1" fontId="7" fillId="0" borderId="11" xfId="0" applyNumberFormat="1" applyFont="1" applyBorder="1" applyAlignment="1">
      <alignment vertical="top" wrapText="1"/>
    </xf>
    <xf numFmtId="1" fontId="14" fillId="0" borderId="8" xfId="0" applyNumberFormat="1" applyFont="1" applyBorder="1" applyAlignment="1">
      <alignment vertical="top" wrapText="1"/>
    </xf>
    <xf numFmtId="1" fontId="14" fillId="0" borderId="14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vertical="top" wrapText="1"/>
    </xf>
    <xf numFmtId="1" fontId="7" fillId="0" borderId="16" xfId="0" applyNumberFormat="1" applyFont="1" applyBorder="1" applyAlignment="1">
      <alignment vertical="top" wrapText="1"/>
    </xf>
    <xf numFmtId="1" fontId="7" fillId="0" borderId="10" xfId="0" applyNumberFormat="1" applyFont="1" applyBorder="1" applyAlignment="1">
      <alignment vertical="top" wrapText="1"/>
    </xf>
    <xf numFmtId="1" fontId="7" fillId="0" borderId="13" xfId="0" applyNumberFormat="1" applyFont="1" applyBorder="1" applyAlignment="1">
      <alignment vertical="top" wrapText="1"/>
    </xf>
    <xf numFmtId="1" fontId="7" fillId="0" borderId="6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" fontId="7" fillId="0" borderId="9" xfId="0" applyNumberFormat="1" applyFont="1" applyBorder="1" applyAlignment="1">
      <alignment vertical="top" wrapText="1"/>
    </xf>
    <xf numFmtId="1" fontId="3" fillId="0" borderId="0" xfId="0" applyNumberFormat="1" applyFont="1"/>
    <xf numFmtId="1" fontId="7" fillId="0" borderId="6" xfId="0" applyNumberFormat="1" applyFont="1" applyBorder="1"/>
    <xf numFmtId="1" fontId="7" fillId="0" borderId="7" xfId="0" applyNumberFormat="1" applyFont="1" applyBorder="1"/>
    <xf numFmtId="1" fontId="7" fillId="0" borderId="9" xfId="0" applyNumberFormat="1" applyFont="1" applyBorder="1"/>
    <xf numFmtId="1" fontId="7" fillId="0" borderId="8" xfId="0" applyNumberFormat="1" applyFont="1" applyBorder="1"/>
    <xf numFmtId="2" fontId="7" fillId="0" borderId="6" xfId="0" applyNumberFormat="1" applyFont="1" applyBorder="1" applyAlignment="1">
      <alignment vertical="top" wrapText="1"/>
    </xf>
    <xf numFmtId="2" fontId="7" fillId="0" borderId="9" xfId="0" applyNumberFormat="1" applyFont="1" applyBorder="1" applyAlignment="1">
      <alignment vertical="top" wrapText="1"/>
    </xf>
    <xf numFmtId="0" fontId="3" fillId="0" borderId="7" xfId="0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165" fontId="7" fillId="0" borderId="9" xfId="0" applyNumberFormat="1" applyFont="1" applyBorder="1"/>
    <xf numFmtId="165" fontId="7" fillId="0" borderId="8" xfId="0" applyNumberFormat="1" applyFont="1" applyBorder="1"/>
    <xf numFmtId="1" fontId="7" fillId="2" borderId="6" xfId="0" applyNumberFormat="1" applyFont="1" applyFill="1" applyBorder="1"/>
    <xf numFmtId="1" fontId="7" fillId="2" borderId="7" xfId="0" applyNumberFormat="1" applyFont="1" applyFill="1" applyBorder="1"/>
    <xf numFmtId="1" fontId="7" fillId="2" borderId="9" xfId="0" applyNumberFormat="1" applyFont="1" applyFill="1" applyBorder="1"/>
    <xf numFmtId="1" fontId="7" fillId="2" borderId="8" xfId="0" applyNumberFormat="1" applyFont="1" applyFill="1" applyBorder="1"/>
    <xf numFmtId="1" fontId="14" fillId="2" borderId="17" xfId="0" applyNumberFormat="1" applyFont="1" applyFill="1" applyBorder="1" applyAlignment="1">
      <alignment vertical="top" wrapText="1"/>
    </xf>
    <xf numFmtId="1" fontId="7" fillId="2" borderId="11" xfId="0" applyNumberFormat="1" applyFont="1" applyFill="1" applyBorder="1" applyAlignment="1">
      <alignment vertical="top" wrapText="1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8" xfId="0" applyFont="1" applyFill="1" applyBorder="1"/>
    <xf numFmtId="0" fontId="14" fillId="2" borderId="17" xfId="0" applyFont="1" applyFill="1" applyBorder="1" applyAlignment="1">
      <alignment vertical="top" wrapText="1"/>
    </xf>
    <xf numFmtId="0" fontId="7" fillId="2" borderId="18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14" xfId="0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7" fillId="2" borderId="15" xfId="0" applyFont="1" applyFill="1" applyBorder="1"/>
    <xf numFmtId="0" fontId="14" fillId="2" borderId="24" xfId="0" applyFont="1" applyFill="1" applyBorder="1" applyAlignment="1">
      <alignment vertical="top" wrapText="1"/>
    </xf>
    <xf numFmtId="1" fontId="7" fillId="2" borderId="25" xfId="0" applyNumberFormat="1" applyFont="1" applyFill="1" applyBorder="1" applyAlignment="1">
      <alignment vertical="top" wrapText="1"/>
    </xf>
    <xf numFmtId="164" fontId="14" fillId="2" borderId="17" xfId="0" applyNumberFormat="1" applyFont="1" applyFill="1" applyBorder="1" applyAlignment="1">
      <alignment vertical="top" wrapText="1"/>
    </xf>
    <xf numFmtId="165" fontId="14" fillId="2" borderId="17" xfId="0" applyNumberFormat="1" applyFont="1" applyFill="1" applyBorder="1" applyAlignment="1">
      <alignment vertical="top" wrapText="1"/>
    </xf>
    <xf numFmtId="1" fontId="7" fillId="2" borderId="8" xfId="0" applyNumberFormat="1" applyFont="1" applyFill="1" applyBorder="1" applyAlignment="1">
      <alignment vertical="top" wrapText="1"/>
    </xf>
    <xf numFmtId="1" fontId="14" fillId="2" borderId="8" xfId="0" applyNumberFormat="1" applyFont="1" applyFill="1" applyBorder="1" applyAlignment="1">
      <alignment vertical="top" wrapText="1"/>
    </xf>
    <xf numFmtId="0" fontId="5" fillId="2" borderId="0" xfId="0" applyFont="1" applyFill="1"/>
    <xf numFmtId="2" fontId="8" fillId="3" borderId="9" xfId="0" applyNumberFormat="1" applyFont="1" applyFill="1" applyBorder="1"/>
    <xf numFmtId="0" fontId="6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2" fontId="8" fillId="3" borderId="0" xfId="0" applyNumberFormat="1" applyFont="1" applyFill="1"/>
    <xf numFmtId="0" fontId="8" fillId="3" borderId="0" xfId="0" applyFont="1" applyFill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9" xfId="0" applyNumberFormat="1" applyFont="1" applyBorder="1"/>
    <xf numFmtId="3" fontId="7" fillId="0" borderId="8" xfId="0" applyNumberFormat="1" applyFont="1" applyBorder="1"/>
    <xf numFmtId="3" fontId="14" fillId="2" borderId="17" xfId="0" applyNumberFormat="1" applyFont="1" applyFill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0" fontId="22" fillId="0" borderId="0" xfId="0" applyFont="1" applyFill="1"/>
    <xf numFmtId="0" fontId="4" fillId="0" borderId="0" xfId="0" applyFont="1" applyFill="1"/>
    <xf numFmtId="0" fontId="0" fillId="0" borderId="0" xfId="0" applyFill="1"/>
    <xf numFmtId="0" fontId="23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4" xfId="0" applyFont="1" applyFill="1" applyBorder="1"/>
    <xf numFmtId="0" fontId="22" fillId="0" borderId="0" xfId="0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2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5" fillId="0" borderId="0" xfId="0" applyFont="1" applyFill="1"/>
    <xf numFmtId="0" fontId="13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7" fillId="0" borderId="0" xfId="0" applyFont="1" applyFill="1"/>
    <xf numFmtId="0" fontId="20" fillId="0" borderId="0" xfId="0" applyFont="1" applyFill="1"/>
    <xf numFmtId="0" fontId="25" fillId="0" borderId="0" xfId="0" applyFont="1" applyFill="1"/>
    <xf numFmtId="0" fontId="26" fillId="0" borderId="0" xfId="0" applyFont="1" applyFill="1"/>
    <xf numFmtId="1" fontId="21" fillId="0" borderId="7" xfId="0" applyNumberFormat="1" applyFont="1" applyFill="1" applyBorder="1" applyAlignment="1">
      <alignment vertical="top" wrapText="1"/>
    </xf>
    <xf numFmtId="1" fontId="18" fillId="0" borderId="7" xfId="0" applyNumberFormat="1" applyFont="1" applyFill="1" applyBorder="1" applyAlignment="1">
      <alignment vertical="top" wrapText="1"/>
    </xf>
    <xf numFmtId="2" fontId="20" fillId="0" borderId="9" xfId="0" applyNumberFormat="1" applyFont="1" applyFill="1" applyBorder="1"/>
    <xf numFmtId="2" fontId="20" fillId="0" borderId="23" xfId="0" applyNumberFormat="1" applyFont="1" applyFill="1" applyBorder="1"/>
    <xf numFmtId="1" fontId="18" fillId="0" borderId="8" xfId="0" applyNumberFormat="1" applyFont="1" applyFill="1" applyBorder="1" applyAlignment="1">
      <alignment vertical="top" wrapText="1"/>
    </xf>
    <xf numFmtId="1" fontId="18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7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7" xfId="0" applyFont="1" applyFill="1" applyBorder="1" applyAlignment="1">
      <alignment horizontal="center" vertical="center" wrapText="1"/>
    </xf>
    <xf numFmtId="1" fontId="18" fillId="0" borderId="28" xfId="0" applyNumberFormat="1" applyFont="1" applyFill="1" applyBorder="1" applyAlignment="1">
      <alignment horizontal="center" vertical="center" wrapText="1"/>
    </xf>
    <xf numFmtId="1" fontId="18" fillId="0" borderId="29" xfId="0" applyNumberFormat="1" applyFont="1" applyFill="1" applyBorder="1" applyAlignment="1">
      <alignment horizontal="center" vertical="center" wrapText="1"/>
    </xf>
    <xf numFmtId="1" fontId="18" fillId="0" borderId="30" xfId="0" applyNumberFormat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165" fontId="18" fillId="0" borderId="7" xfId="0" applyNumberFormat="1" applyFont="1" applyFill="1" applyBorder="1" applyAlignment="1">
      <alignment horizontal="center" vertical="center"/>
    </xf>
    <xf numFmtId="165" fontId="18" fillId="0" borderId="8" xfId="0" applyNumberFormat="1" applyFont="1" applyFill="1" applyBorder="1" applyAlignment="1">
      <alignment horizontal="center" vertical="center"/>
    </xf>
    <xf numFmtId="165" fontId="18" fillId="0" borderId="9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3" fontId="18" fillId="0" borderId="8" xfId="0" applyNumberFormat="1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" fontId="18" fillId="0" borderId="26" xfId="1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" fontId="18" fillId="0" borderId="27" xfId="0" applyNumberFormat="1" applyFont="1" applyFill="1" applyBorder="1" applyAlignment="1">
      <alignment horizontal="center" vertical="center" wrapText="1"/>
    </xf>
    <xf numFmtId="1" fontId="18" fillId="0" borderId="31" xfId="0" applyNumberFormat="1" applyFont="1" applyFill="1" applyBorder="1" applyAlignment="1">
      <alignment horizontal="center" vertical="center" wrapText="1"/>
    </xf>
    <xf numFmtId="2" fontId="18" fillId="0" borderId="31" xfId="0" applyNumberFormat="1" applyFont="1" applyFill="1" applyBorder="1" applyAlignment="1">
      <alignment horizontal="center" vertical="center" wrapText="1"/>
    </xf>
    <xf numFmtId="1" fontId="18" fillId="0" borderId="31" xfId="0" applyNumberFormat="1" applyFont="1" applyFill="1" applyBorder="1" applyAlignment="1">
      <alignment horizontal="center" vertical="center"/>
    </xf>
    <xf numFmtId="3" fontId="18" fillId="0" borderId="31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" fontId="18" fillId="0" borderId="0" xfId="1" applyNumberFormat="1" applyFont="1" applyFill="1" applyBorder="1" applyAlignment="1">
      <alignment horizontal="center" vertical="center" wrapText="1"/>
    </xf>
    <xf numFmtId="1" fontId="18" fillId="4" borderId="29" xfId="0" applyNumberFormat="1" applyFont="1" applyFill="1" applyBorder="1" applyAlignment="1">
      <alignment horizontal="center" vertical="center" wrapText="1"/>
    </xf>
    <xf numFmtId="1" fontId="18" fillId="4" borderId="28" xfId="0" applyNumberFormat="1" applyFont="1" applyFill="1" applyBorder="1" applyAlignment="1">
      <alignment horizontal="center" vertical="center" wrapText="1"/>
    </xf>
    <xf numFmtId="1" fontId="18" fillId="4" borderId="8" xfId="0" applyNumberFormat="1" applyFont="1" applyFill="1" applyBorder="1" applyAlignment="1">
      <alignment horizontal="center" vertical="center" wrapText="1"/>
    </xf>
    <xf numFmtId="1" fontId="18" fillId="4" borderId="7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1" fontId="18" fillId="4" borderId="7" xfId="0" applyNumberFormat="1" applyFont="1" applyFill="1" applyBorder="1" applyAlignment="1">
      <alignment horizontal="center" vertical="center"/>
    </xf>
    <xf numFmtId="1" fontId="18" fillId="4" borderId="8" xfId="0" applyNumberFormat="1" applyFont="1" applyFill="1" applyBorder="1" applyAlignment="1">
      <alignment horizontal="center" vertical="center"/>
    </xf>
    <xf numFmtId="2" fontId="18" fillId="4" borderId="8" xfId="0" applyNumberFormat="1" applyFont="1" applyFill="1" applyBorder="1" applyAlignment="1">
      <alignment horizontal="center" vertical="center" wrapText="1"/>
    </xf>
    <xf numFmtId="2" fontId="18" fillId="4" borderId="7" xfId="0" applyNumberFormat="1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center" vertical="center"/>
    </xf>
    <xf numFmtId="3" fontId="18" fillId="4" borderId="7" xfId="0" applyNumberFormat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1" fontId="18" fillId="0" borderId="15" xfId="0" applyNumberFormat="1" applyFont="1" applyFill="1" applyBorder="1" applyAlignment="1">
      <alignment vertical="top" wrapText="1"/>
    </xf>
    <xf numFmtId="1" fontId="21" fillId="0" borderId="22" xfId="0" applyNumberFormat="1" applyFont="1" applyFill="1" applyBorder="1" applyAlignment="1">
      <alignment vertical="top" wrapText="1"/>
    </xf>
    <xf numFmtId="1" fontId="18" fillId="0" borderId="22" xfId="0" applyNumberFormat="1" applyFont="1" applyFill="1" applyBorder="1" applyAlignment="1">
      <alignment vertical="top" wrapText="1"/>
    </xf>
    <xf numFmtId="1" fontId="18" fillId="0" borderId="11" xfId="0" applyNumberFormat="1" applyFont="1" applyFill="1" applyBorder="1" applyAlignment="1">
      <alignment vertical="top" wrapText="1"/>
    </xf>
    <xf numFmtId="1" fontId="21" fillId="0" borderId="10" xfId="0" applyNumberFormat="1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vertical="top" wrapText="1"/>
    </xf>
    <xf numFmtId="2" fontId="20" fillId="0" borderId="13" xfId="0" applyNumberFormat="1" applyFont="1" applyFill="1" applyBorder="1"/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0" xfId="0" applyFont="1"/>
    <xf numFmtId="0" fontId="27" fillId="0" borderId="0" xfId="0" applyFont="1"/>
    <xf numFmtId="0" fontId="12" fillId="4" borderId="7" xfId="0" applyFont="1" applyFill="1" applyBorder="1" applyAlignment="1">
      <alignment horizontal="center" vertical="top" wrapText="1"/>
    </xf>
    <xf numFmtId="1" fontId="7" fillId="0" borderId="34" xfId="0" applyNumberFormat="1" applyFont="1" applyBorder="1" applyAlignment="1">
      <alignment vertical="top" wrapText="1"/>
    </xf>
    <xf numFmtId="1" fontId="7" fillId="0" borderId="28" xfId="0" applyNumberFormat="1" applyFont="1" applyBorder="1" applyAlignment="1">
      <alignment vertical="top" wrapText="1"/>
    </xf>
    <xf numFmtId="1" fontId="7" fillId="0" borderId="30" xfId="0" applyNumberFormat="1" applyFont="1" applyBorder="1" applyAlignment="1">
      <alignment vertical="top" wrapText="1"/>
    </xf>
    <xf numFmtId="1" fontId="14" fillId="2" borderId="7" xfId="0" applyNumberFormat="1" applyFont="1" applyFill="1" applyBorder="1" applyAlignment="1">
      <alignment vertical="top" wrapText="1"/>
    </xf>
    <xf numFmtId="1" fontId="7" fillId="2" borderId="7" xfId="0" applyNumberFormat="1" applyFont="1" applyFill="1" applyBorder="1" applyAlignment="1">
      <alignment vertical="top" wrapText="1"/>
    </xf>
    <xf numFmtId="0" fontId="3" fillId="0" borderId="0" xfId="0" applyFont="1" applyFill="1"/>
    <xf numFmtId="1" fontId="7" fillId="0" borderId="18" xfId="0" applyNumberFormat="1" applyFont="1" applyBorder="1" applyAlignment="1">
      <alignment vertical="top" wrapText="1"/>
    </xf>
    <xf numFmtId="1" fontId="7" fillId="0" borderId="19" xfId="0" applyNumberFormat="1" applyFont="1" applyBorder="1" applyAlignment="1">
      <alignment vertical="top" wrapText="1"/>
    </xf>
    <xf numFmtId="1" fontId="7" fillId="0" borderId="20" xfId="0" applyNumberFormat="1" applyFont="1" applyBorder="1" applyAlignment="1">
      <alignment vertical="top" wrapText="1"/>
    </xf>
    <xf numFmtId="1" fontId="14" fillId="2" borderId="19" xfId="0" applyNumberFormat="1" applyFont="1" applyFill="1" applyBorder="1" applyAlignment="1">
      <alignment vertical="top" wrapText="1"/>
    </xf>
    <xf numFmtId="1" fontId="7" fillId="2" borderId="19" xfId="0" applyNumberFormat="1" applyFont="1" applyFill="1" applyBorder="1" applyAlignment="1">
      <alignment vertical="top" wrapText="1"/>
    </xf>
    <xf numFmtId="2" fontId="8" fillId="3" borderId="20" xfId="0" applyNumberFormat="1" applyFont="1" applyFill="1" applyBorder="1"/>
    <xf numFmtId="1" fontId="14" fillId="5" borderId="17" xfId="0" applyNumberFormat="1" applyFont="1" applyFill="1" applyBorder="1" applyAlignment="1">
      <alignment vertical="top" wrapText="1"/>
    </xf>
    <xf numFmtId="1" fontId="7" fillId="5" borderId="35" xfId="0" applyNumberFormat="1" applyFont="1" applyFill="1" applyBorder="1" applyAlignment="1">
      <alignment vertical="top" wrapText="1"/>
    </xf>
    <xf numFmtId="1" fontId="14" fillId="5" borderId="7" xfId="0" applyNumberFormat="1" applyFont="1" applyFill="1" applyBorder="1" applyAlignment="1">
      <alignment vertical="top" wrapText="1"/>
    </xf>
    <xf numFmtId="2" fontId="8" fillId="5" borderId="9" xfId="0" applyNumberFormat="1" applyFont="1" applyFill="1" applyBorder="1"/>
    <xf numFmtId="1" fontId="14" fillId="5" borderId="24" xfId="0" applyNumberFormat="1" applyFont="1" applyFill="1" applyBorder="1" applyAlignment="1">
      <alignment vertical="top" wrapText="1"/>
    </xf>
    <xf numFmtId="1" fontId="7" fillId="5" borderId="36" xfId="0" applyNumberFormat="1" applyFont="1" applyFill="1" applyBorder="1" applyAlignment="1">
      <alignment vertical="top" wrapText="1"/>
    </xf>
    <xf numFmtId="1" fontId="14" fillId="5" borderId="22" xfId="0" applyNumberFormat="1" applyFont="1" applyFill="1" applyBorder="1" applyAlignment="1">
      <alignment vertical="top" wrapText="1"/>
    </xf>
    <xf numFmtId="2" fontId="8" fillId="5" borderId="23" xfId="0" applyNumberFormat="1" applyFont="1" applyFill="1" applyBorder="1"/>
    <xf numFmtId="1" fontId="14" fillId="5" borderId="37" xfId="0" applyNumberFormat="1" applyFont="1" applyFill="1" applyBorder="1" applyAlignment="1">
      <alignment vertical="top" wrapText="1"/>
    </xf>
    <xf numFmtId="1" fontId="7" fillId="5" borderId="38" xfId="0" applyNumberFormat="1" applyFont="1" applyFill="1" applyBorder="1" applyAlignment="1">
      <alignment vertical="top" wrapText="1"/>
    </xf>
    <xf numFmtId="1" fontId="14" fillId="5" borderId="28" xfId="0" applyNumberFormat="1" applyFont="1" applyFill="1" applyBorder="1" applyAlignment="1">
      <alignment vertical="top" wrapText="1"/>
    </xf>
    <xf numFmtId="2" fontId="8" fillId="5" borderId="30" xfId="0" applyNumberFormat="1" applyFont="1" applyFill="1" applyBorder="1"/>
    <xf numFmtId="0" fontId="28" fillId="0" borderId="0" xfId="0" applyFont="1" applyFill="1"/>
    <xf numFmtId="1" fontId="8" fillId="0" borderId="0" xfId="0" applyNumberFormat="1" applyFont="1"/>
    <xf numFmtId="2" fontId="8" fillId="0" borderId="0" xfId="0" applyNumberFormat="1" applyFont="1"/>
    <xf numFmtId="1" fontId="18" fillId="4" borderId="39" xfId="0" applyNumberFormat="1" applyFont="1" applyFill="1" applyBorder="1" applyAlignment="1">
      <alignment horizontal="center" vertical="center" wrapText="1"/>
    </xf>
    <xf numFmtId="1" fontId="18" fillId="4" borderId="30" xfId="0" applyNumberFormat="1" applyFont="1" applyFill="1" applyBorder="1" applyAlignment="1">
      <alignment horizontal="center" vertical="center" wrapText="1"/>
    </xf>
    <xf numFmtId="1" fontId="18" fillId="4" borderId="40" xfId="0" applyNumberFormat="1" applyFont="1" applyFill="1" applyBorder="1" applyAlignment="1">
      <alignment horizontal="center" vertical="center" wrapText="1"/>
    </xf>
    <xf numFmtId="1" fontId="18" fillId="4" borderId="9" xfId="0" applyNumberFormat="1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1" fontId="18" fillId="4" borderId="40" xfId="0" applyNumberFormat="1" applyFont="1" applyFill="1" applyBorder="1" applyAlignment="1">
      <alignment horizontal="center" vertical="center"/>
    </xf>
    <xf numFmtId="2" fontId="18" fillId="4" borderId="40" xfId="0" applyNumberFormat="1" applyFont="1" applyFill="1" applyBorder="1" applyAlignment="1">
      <alignment horizontal="center" vertical="center" wrapText="1"/>
    </xf>
    <xf numFmtId="2" fontId="18" fillId="4" borderId="9" xfId="0" applyNumberFormat="1" applyFont="1" applyFill="1" applyBorder="1" applyAlignment="1">
      <alignment horizontal="center" vertical="center" wrapText="1"/>
    </xf>
    <xf numFmtId="164" fontId="18" fillId="4" borderId="40" xfId="0" applyNumberFormat="1" applyFont="1" applyFill="1" applyBorder="1" applyAlignment="1">
      <alignment horizontal="center" vertical="center" wrapText="1"/>
    </xf>
    <xf numFmtId="164" fontId="18" fillId="4" borderId="7" xfId="0" applyNumberFormat="1" applyFont="1" applyFill="1" applyBorder="1" applyAlignment="1">
      <alignment horizontal="center" vertical="center" wrapText="1"/>
    </xf>
    <xf numFmtId="1" fontId="18" fillId="4" borderId="9" xfId="0" applyNumberFormat="1" applyFont="1" applyFill="1" applyBorder="1" applyAlignment="1">
      <alignment horizontal="center" vertical="center"/>
    </xf>
    <xf numFmtId="3" fontId="18" fillId="4" borderId="40" xfId="0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20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0" fillId="4" borderId="0" xfId="0" applyFill="1"/>
    <xf numFmtId="1" fontId="18" fillId="0" borderId="34" xfId="0" applyNumberFormat="1" applyFont="1" applyFill="1" applyBorder="1" applyAlignment="1">
      <alignment vertical="top" wrapText="1"/>
    </xf>
    <xf numFmtId="1" fontId="18" fillId="0" borderId="21" xfId="0" applyNumberFormat="1" applyFont="1" applyFill="1" applyBorder="1" applyAlignment="1">
      <alignment vertical="top" wrapText="1"/>
    </xf>
    <xf numFmtId="1" fontId="18" fillId="0" borderId="16" xfId="0" applyNumberFormat="1" applyFont="1" applyFill="1" applyBorder="1" applyAlignment="1">
      <alignment vertical="top" wrapText="1"/>
    </xf>
    <xf numFmtId="1" fontId="18" fillId="4" borderId="4" xfId="0" applyNumberFormat="1" applyFont="1" applyFill="1" applyBorder="1" applyAlignment="1">
      <alignment vertical="top" wrapText="1"/>
    </xf>
    <xf numFmtId="1" fontId="18" fillId="4" borderId="22" xfId="0" applyNumberFormat="1" applyFont="1" applyFill="1" applyBorder="1" applyAlignment="1">
      <alignment vertical="top" wrapText="1"/>
    </xf>
    <xf numFmtId="1" fontId="18" fillId="4" borderId="31" xfId="0" applyNumberFormat="1" applyFont="1" applyFill="1" applyBorder="1" applyAlignment="1">
      <alignment horizontal="center" vertical="center" wrapText="1"/>
    </xf>
    <xf numFmtId="1" fontId="18" fillId="4" borderId="16" xfId="0" applyNumberFormat="1" applyFont="1" applyFill="1" applyBorder="1" applyAlignment="1">
      <alignment vertical="top" wrapText="1"/>
    </xf>
    <xf numFmtId="1" fontId="18" fillId="4" borderId="8" xfId="0" applyNumberFormat="1" applyFont="1" applyFill="1" applyBorder="1" applyAlignment="1">
      <alignment vertical="top" wrapText="1"/>
    </xf>
    <xf numFmtId="1" fontId="21" fillId="4" borderId="7" xfId="0" applyNumberFormat="1" applyFont="1" applyFill="1" applyBorder="1" applyAlignment="1">
      <alignment vertical="top" wrapText="1"/>
    </xf>
    <xf numFmtId="1" fontId="18" fillId="4" borderId="7" xfId="0" applyNumberFormat="1" applyFont="1" applyFill="1" applyBorder="1" applyAlignment="1">
      <alignment vertical="top" wrapText="1"/>
    </xf>
    <xf numFmtId="2" fontId="20" fillId="4" borderId="9" xfId="0" applyNumberFormat="1" applyFont="1" applyFill="1" applyBorder="1"/>
    <xf numFmtId="1" fontId="18" fillId="4" borderId="22" xfId="0" applyNumberFormat="1" applyFont="1" applyFill="1" applyBorder="1" applyAlignment="1">
      <alignment horizontal="center" vertical="center"/>
    </xf>
    <xf numFmtId="0" fontId="29" fillId="0" borderId="0" xfId="0" applyFont="1" applyFill="1"/>
    <xf numFmtId="1" fontId="18" fillId="4" borderId="15" xfId="0" applyNumberFormat="1" applyFont="1" applyFill="1" applyBorder="1" applyAlignment="1">
      <alignment horizontal="center" vertical="center"/>
    </xf>
    <xf numFmtId="1" fontId="18" fillId="4" borderId="23" xfId="0" applyNumberFormat="1" applyFont="1" applyFill="1" applyBorder="1" applyAlignment="1">
      <alignment horizontal="center" vertical="center"/>
    </xf>
    <xf numFmtId="0" fontId="30" fillId="4" borderId="0" xfId="0" applyFont="1" applyFill="1"/>
    <xf numFmtId="2" fontId="25" fillId="0" borderId="0" xfId="0" applyNumberFormat="1" applyFont="1" applyFill="1"/>
    <xf numFmtId="0" fontId="26" fillId="4" borderId="0" xfId="0" applyFont="1" applyFill="1"/>
    <xf numFmtId="0" fontId="7" fillId="0" borderId="32" xfId="0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1" fontId="7" fillId="2" borderId="32" xfId="0" applyNumberFormat="1" applyFont="1" applyFill="1" applyBorder="1" applyAlignment="1">
      <alignment vertical="top" wrapText="1"/>
    </xf>
    <xf numFmtId="1" fontId="7" fillId="2" borderId="36" xfId="0" applyNumberFormat="1" applyFont="1" applyFill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1" fontId="7" fillId="2" borderId="40" xfId="0" applyNumberFormat="1" applyFont="1" applyFill="1" applyBorder="1" applyAlignment="1">
      <alignment vertical="top" wrapText="1"/>
    </xf>
    <xf numFmtId="1" fontId="7" fillId="2" borderId="35" xfId="0" applyNumberFormat="1" applyFont="1" applyFill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1" fontId="7" fillId="2" borderId="31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/>
    <xf numFmtId="0" fontId="12" fillId="0" borderId="2" xfId="0" applyFont="1" applyBorder="1" applyAlignment="1">
      <alignment horizontal="center" vertical="top" wrapText="1"/>
    </xf>
    <xf numFmtId="0" fontId="12" fillId="0" borderId="46" xfId="0" applyFont="1" applyBorder="1" applyAlignment="1"/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12" fillId="0" borderId="47" xfId="0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 wrapText="1"/>
    </xf>
    <xf numFmtId="0" fontId="12" fillId="0" borderId="4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" fontId="7" fillId="0" borderId="50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5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51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53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34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0" borderId="54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2" fontId="25" fillId="0" borderId="44" xfId="0" applyNumberFormat="1" applyFont="1" applyFill="1" applyBorder="1" applyAlignment="1"/>
    <xf numFmtId="0" fontId="29" fillId="0" borderId="44" xfId="0" applyFont="1" applyBorder="1" applyAlignment="1"/>
    <xf numFmtId="0" fontId="18" fillId="0" borderId="29" xfId="0" applyFont="1" applyFill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18" fillId="4" borderId="15" xfId="0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36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56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1" fillId="0" borderId="19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vertical="top" wrapText="1"/>
    </xf>
    <xf numFmtId="0" fontId="19" fillId="0" borderId="50" xfId="0" applyFont="1" applyFill="1" applyBorder="1" applyAlignment="1">
      <alignment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9" fontId="18" fillId="0" borderId="0" xfId="1" applyFont="1" applyFill="1" applyBorder="1" applyAlignment="1">
      <alignment horizontal="left" vertical="center" wrapText="1"/>
    </xf>
    <xf numFmtId="9" fontId="18" fillId="0" borderId="33" xfId="1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0" fontId="18" fillId="0" borderId="21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top" wrapText="1"/>
    </xf>
    <xf numFmtId="0" fontId="19" fillId="0" borderId="39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3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1" fontId="7" fillId="0" borderId="32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7" fillId="0" borderId="9" xfId="0" applyFont="1" applyBorder="1" applyAlignment="1">
      <alignment vertical="top" wrapText="1"/>
    </xf>
    <xf numFmtId="1" fontId="7" fillId="0" borderId="31" xfId="0" applyNumberFormat="1" applyFont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1" fontId="7" fillId="0" borderId="27" xfId="0" applyNumberFormat="1" applyFont="1" applyBorder="1" applyAlignment="1">
      <alignment horizontal="center" vertical="top" wrapText="1"/>
    </xf>
    <xf numFmtId="0" fontId="0" fillId="0" borderId="39" xfId="0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7" fillId="0" borderId="34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pane xSplit="5" ySplit="12" topLeftCell="F43" activePane="bottomRight" state="frozen"/>
      <selection pane="topRight" activeCell="F1" sqref="F1"/>
      <selection pane="bottomLeft" activeCell="A13" sqref="A13"/>
      <selection pane="bottomRight" activeCell="AE10" sqref="AE10"/>
    </sheetView>
  </sheetViews>
  <sheetFormatPr defaultRowHeight="13.2"/>
  <cols>
    <col min="3" max="3" width="3.5546875" customWidth="1"/>
    <col min="4" max="5" width="9.109375" hidden="1" customWidth="1"/>
    <col min="6" max="6" width="4" customWidth="1"/>
    <col min="7" max="7" width="2" customWidth="1"/>
    <col min="8" max="8" width="4" customWidth="1"/>
    <col min="9" max="9" width="2" customWidth="1"/>
    <col min="10" max="10" width="3.88671875" customWidth="1"/>
    <col min="11" max="11" width="2" customWidth="1"/>
    <col min="12" max="13" width="3" customWidth="1"/>
    <col min="14" max="14" width="4" customWidth="1"/>
    <col min="15" max="15" width="3.5546875" customWidth="1"/>
    <col min="16" max="17" width="3" hidden="1" customWidth="1"/>
    <col min="18" max="19" width="3" customWidth="1"/>
    <col min="20" max="20" width="4.44140625" customWidth="1"/>
    <col min="21" max="21" width="4.6640625" customWidth="1"/>
    <col min="22" max="22" width="5.6640625" customWidth="1"/>
    <col min="23" max="24" width="3" customWidth="1"/>
    <col min="25" max="26" width="4" customWidth="1"/>
    <col min="27" max="29" width="3" customWidth="1"/>
    <col min="30" max="30" width="6.109375" customWidth="1"/>
    <col min="31" max="31" width="9" customWidth="1"/>
    <col min="32" max="32" width="9.109375" hidden="1" customWidth="1"/>
    <col min="33" max="33" width="6.44140625" customWidth="1"/>
    <col min="34" max="34" width="7.33203125" customWidth="1"/>
    <col min="35" max="35" width="7.44140625" customWidth="1"/>
  </cols>
  <sheetData>
    <row r="1" spans="1:39" ht="17.399999999999999">
      <c r="A1" s="339" t="s">
        <v>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24"/>
      <c r="V1" s="19" t="s">
        <v>0</v>
      </c>
      <c r="W1" s="19"/>
      <c r="X1" s="19"/>
      <c r="Y1" s="19"/>
      <c r="Z1" s="1"/>
      <c r="AA1" s="1"/>
      <c r="AB1" s="1"/>
      <c r="AC1" s="20" t="s">
        <v>1</v>
      </c>
      <c r="AD1" s="21"/>
      <c r="AE1" s="21" t="s">
        <v>54</v>
      </c>
      <c r="AF1" s="16"/>
      <c r="AG1" s="1"/>
      <c r="AH1" s="1"/>
      <c r="AI1" s="1"/>
      <c r="AJ1" s="1"/>
      <c r="AK1" s="18"/>
      <c r="AL1" s="17"/>
      <c r="AM1" s="1"/>
    </row>
    <row r="2" spans="1:39">
      <c r="A2" s="3" t="s">
        <v>1</v>
      </c>
      <c r="B2" s="3"/>
      <c r="C2" s="3" t="s">
        <v>1</v>
      </c>
      <c r="D2" s="3"/>
      <c r="E2" s="3" t="s">
        <v>1</v>
      </c>
      <c r="F2" s="26"/>
      <c r="G2" s="26"/>
      <c r="H2" s="26"/>
      <c r="I2" s="26"/>
      <c r="J2" s="26"/>
      <c r="K2" s="341"/>
      <c r="L2" s="341"/>
      <c r="M2" s="341"/>
      <c r="N2" s="341"/>
      <c r="O2" s="341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23" t="s">
        <v>2</v>
      </c>
      <c r="AE2" s="22"/>
      <c r="AF2" s="22"/>
      <c r="AG2" s="1"/>
      <c r="AH2" s="1"/>
      <c r="AI2" s="9"/>
      <c r="AJ2" s="9"/>
      <c r="AK2" s="6"/>
      <c r="AL2" s="1"/>
      <c r="AM2" s="1"/>
    </row>
    <row r="3" spans="1:39" ht="15.6">
      <c r="A3" s="342" t="s">
        <v>53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9" t="s">
        <v>61</v>
      </c>
      <c r="V3" s="88">
        <f>AE10+AG10</f>
        <v>3</v>
      </c>
      <c r="W3" s="39" t="s">
        <v>62</v>
      </c>
      <c r="X3" s="39"/>
      <c r="Y3" s="38"/>
      <c r="Z3" s="25"/>
      <c r="AA3" s="25"/>
      <c r="AB3" s="25"/>
      <c r="AC3" s="25"/>
      <c r="AD3" s="25"/>
      <c r="AE3" s="1" t="s">
        <v>95</v>
      </c>
      <c r="AF3" s="1" t="s">
        <v>92</v>
      </c>
      <c r="AG3" s="1"/>
      <c r="AH3" s="1"/>
      <c r="AI3" s="1"/>
      <c r="AJ3" s="1"/>
      <c r="AK3" s="1"/>
      <c r="AL3" s="1"/>
      <c r="AM3" s="1"/>
    </row>
    <row r="4" spans="1:39">
      <c r="A4" s="1"/>
      <c r="B4" s="1"/>
      <c r="C4" s="1"/>
      <c r="D4" s="1"/>
      <c r="E4" s="1"/>
      <c r="F4" s="4" t="s">
        <v>1</v>
      </c>
      <c r="G4" s="4"/>
      <c r="H4" s="4" t="s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  <c r="AF4" s="1"/>
      <c r="AG4" s="19"/>
      <c r="AH4" s="8"/>
      <c r="AI4" s="1"/>
      <c r="AJ4" s="1"/>
      <c r="AK4" s="7"/>
      <c r="AL4" s="7"/>
      <c r="AM4" s="1"/>
    </row>
    <row r="5" spans="1:39" ht="14.4" thickBot="1">
      <c r="A5" s="4" t="s">
        <v>1</v>
      </c>
      <c r="B5" s="4" t="s">
        <v>1</v>
      </c>
      <c r="C5" s="4" t="s">
        <v>1</v>
      </c>
      <c r="D5" s="4" t="s">
        <v>1</v>
      </c>
      <c r="E5" s="4" t="s">
        <v>1</v>
      </c>
      <c r="F5" s="343" t="s">
        <v>94</v>
      </c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5"/>
      <c r="AF5" s="4"/>
      <c r="AG5" s="341"/>
      <c r="AH5" s="341"/>
      <c r="AI5" s="1"/>
      <c r="AJ5" s="1"/>
      <c r="AK5" s="1"/>
      <c r="AL5" s="1"/>
      <c r="AM5" s="1"/>
    </row>
    <row r="6" spans="1:39" ht="16.5" customHeight="1" thickBot="1">
      <c r="A6" s="345" t="s">
        <v>3</v>
      </c>
      <c r="B6" s="346"/>
      <c r="C6" s="346"/>
      <c r="D6" s="346"/>
      <c r="E6" s="346"/>
      <c r="F6" s="347" t="s">
        <v>4</v>
      </c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8"/>
      <c r="AD6" s="307" t="s">
        <v>5</v>
      </c>
      <c r="AE6" s="349"/>
      <c r="AF6" s="349"/>
      <c r="AG6" s="349"/>
      <c r="AH6" s="349"/>
      <c r="AI6" s="318" t="s">
        <v>58</v>
      </c>
      <c r="AJ6" s="321"/>
      <c r="AK6" s="323" t="s">
        <v>60</v>
      </c>
      <c r="AL6" s="323"/>
      <c r="AM6" s="1"/>
    </row>
    <row r="7" spans="1:39" ht="16.5" customHeight="1" thickBot="1">
      <c r="A7" s="324" t="s">
        <v>6</v>
      </c>
      <c r="B7" s="325"/>
      <c r="C7" s="325"/>
      <c r="D7" s="325"/>
      <c r="E7" s="326"/>
      <c r="F7" s="327" t="s">
        <v>7</v>
      </c>
      <c r="G7" s="328"/>
      <c r="H7" s="328"/>
      <c r="I7" s="328"/>
      <c r="J7" s="329"/>
      <c r="K7" s="330" t="s">
        <v>8</v>
      </c>
      <c r="L7" s="331"/>
      <c r="M7" s="331"/>
      <c r="N7" s="331"/>
      <c r="O7" s="331"/>
      <c r="P7" s="331"/>
      <c r="Q7" s="332"/>
      <c r="R7" s="327" t="s">
        <v>9</v>
      </c>
      <c r="S7" s="328"/>
      <c r="T7" s="328"/>
      <c r="U7" s="328"/>
      <c r="V7" s="329"/>
      <c r="W7" s="327" t="s">
        <v>10</v>
      </c>
      <c r="X7" s="328"/>
      <c r="Y7" s="328"/>
      <c r="Z7" s="328"/>
      <c r="AA7" s="328"/>
      <c r="AB7" s="328"/>
      <c r="AC7" s="329"/>
      <c r="AD7" s="333" t="s">
        <v>50</v>
      </c>
      <c r="AE7" s="336" t="s">
        <v>93</v>
      </c>
      <c r="AF7" s="337"/>
      <c r="AG7" s="337"/>
      <c r="AH7" s="338"/>
      <c r="AI7" s="319"/>
      <c r="AJ7" s="322"/>
      <c r="AK7" s="1"/>
      <c r="AL7" s="1"/>
      <c r="AM7" s="1"/>
    </row>
    <row r="8" spans="1:39" ht="15" customHeight="1">
      <c r="A8" s="324"/>
      <c r="B8" s="325"/>
      <c r="C8" s="325"/>
      <c r="D8" s="325"/>
      <c r="E8" s="326"/>
      <c r="F8" s="298"/>
      <c r="G8" s="299"/>
      <c r="H8" s="299"/>
      <c r="I8" s="299"/>
      <c r="J8" s="300"/>
      <c r="K8" s="298"/>
      <c r="L8" s="299"/>
      <c r="M8" s="299"/>
      <c r="N8" s="299"/>
      <c r="O8" s="299"/>
      <c r="P8" s="299"/>
      <c r="Q8" s="300"/>
      <c r="R8" s="298" t="s">
        <v>96</v>
      </c>
      <c r="S8" s="299"/>
      <c r="T8" s="299"/>
      <c r="U8" s="299"/>
      <c r="V8" s="300"/>
      <c r="W8" s="298"/>
      <c r="X8" s="299"/>
      <c r="Y8" s="299"/>
      <c r="Z8" s="299"/>
      <c r="AA8" s="299"/>
      <c r="AB8" s="299"/>
      <c r="AC8" s="300"/>
      <c r="AD8" s="334"/>
      <c r="AE8" s="301" t="s">
        <v>49</v>
      </c>
      <c r="AF8" s="302"/>
      <c r="AG8" s="305"/>
      <c r="AH8" s="307" t="s">
        <v>51</v>
      </c>
      <c r="AI8" s="319"/>
      <c r="AJ8" s="322"/>
      <c r="AK8" s="1"/>
      <c r="AL8" s="1"/>
      <c r="AM8" s="1"/>
    </row>
    <row r="9" spans="1:39" ht="15.75" customHeight="1" thickBot="1">
      <c r="A9" s="324"/>
      <c r="B9" s="325"/>
      <c r="C9" s="325"/>
      <c r="D9" s="325"/>
      <c r="E9" s="326"/>
      <c r="F9" s="298"/>
      <c r="G9" s="299"/>
      <c r="H9" s="299"/>
      <c r="I9" s="299"/>
      <c r="J9" s="300"/>
      <c r="K9" s="298"/>
      <c r="L9" s="299"/>
      <c r="M9" s="299"/>
      <c r="N9" s="299"/>
      <c r="O9" s="299"/>
      <c r="P9" s="299"/>
      <c r="Q9" s="300"/>
      <c r="R9" s="298" t="s">
        <v>97</v>
      </c>
      <c r="S9" s="299"/>
      <c r="T9" s="299"/>
      <c r="U9" s="299"/>
      <c r="V9" s="300"/>
      <c r="W9" s="298"/>
      <c r="X9" s="299"/>
      <c r="Y9" s="299"/>
      <c r="Z9" s="299"/>
      <c r="AA9" s="299"/>
      <c r="AB9" s="299"/>
      <c r="AC9" s="300"/>
      <c r="AD9" s="334"/>
      <c r="AE9" s="303"/>
      <c r="AF9" s="304"/>
      <c r="AG9" s="306"/>
      <c r="AH9" s="308"/>
      <c r="AI9" s="319"/>
      <c r="AJ9" s="322"/>
      <c r="AK9" s="1"/>
      <c r="AL9" s="1"/>
      <c r="AM9" s="1"/>
    </row>
    <row r="10" spans="1:39" ht="15.75" customHeight="1">
      <c r="A10" s="324"/>
      <c r="B10" s="325"/>
      <c r="C10" s="325"/>
      <c r="D10" s="325"/>
      <c r="E10" s="326"/>
      <c r="F10" s="298"/>
      <c r="G10" s="299"/>
      <c r="H10" s="299"/>
      <c r="I10" s="299"/>
      <c r="J10" s="300"/>
      <c r="K10" s="298"/>
      <c r="L10" s="299"/>
      <c r="M10" s="299"/>
      <c r="N10" s="299"/>
      <c r="O10" s="299"/>
      <c r="P10" s="299"/>
      <c r="Q10" s="300"/>
      <c r="R10" s="298"/>
      <c r="S10" s="299"/>
      <c r="T10" s="299"/>
      <c r="U10" s="299"/>
      <c r="V10" s="300"/>
      <c r="W10" s="298"/>
      <c r="X10" s="299"/>
      <c r="Y10" s="299"/>
      <c r="Z10" s="299"/>
      <c r="AA10" s="299"/>
      <c r="AB10" s="299"/>
      <c r="AC10" s="300"/>
      <c r="AD10" s="334"/>
      <c r="AE10" s="14">
        <v>3</v>
      </c>
      <c r="AF10" s="14"/>
      <c r="AG10" s="12"/>
      <c r="AH10" s="308"/>
      <c r="AI10" s="319"/>
      <c r="AJ10" s="322"/>
      <c r="AK10" s="1"/>
      <c r="AL10" s="1"/>
      <c r="AM10" s="1"/>
    </row>
    <row r="11" spans="1:39" ht="16.5" customHeight="1" thickBot="1">
      <c r="A11" s="324"/>
      <c r="B11" s="325"/>
      <c r="C11" s="325"/>
      <c r="D11" s="325"/>
      <c r="E11" s="326"/>
      <c r="F11" s="298"/>
      <c r="G11" s="299"/>
      <c r="H11" s="299"/>
      <c r="I11" s="299"/>
      <c r="J11" s="300"/>
      <c r="K11" s="298"/>
      <c r="L11" s="299"/>
      <c r="M11" s="299"/>
      <c r="N11" s="299"/>
      <c r="O11" s="299"/>
      <c r="P11" s="299"/>
      <c r="Q11" s="300"/>
      <c r="R11" s="298" t="s">
        <v>68</v>
      </c>
      <c r="S11" s="299"/>
      <c r="T11" s="299"/>
      <c r="U11" s="299"/>
      <c r="V11" s="300"/>
      <c r="W11" s="298"/>
      <c r="X11" s="299"/>
      <c r="Y11" s="299"/>
      <c r="Z11" s="299"/>
      <c r="AA11" s="299"/>
      <c r="AB11" s="299"/>
      <c r="AC11" s="300"/>
      <c r="AD11" s="335"/>
      <c r="AE11" s="13"/>
      <c r="AF11" s="13"/>
      <c r="AG11" s="15"/>
      <c r="AH11" s="309"/>
      <c r="AI11" s="320"/>
      <c r="AJ11" s="322"/>
      <c r="AK11" s="1"/>
      <c r="AL11" s="1"/>
      <c r="AM11" s="1"/>
    </row>
    <row r="12" spans="1:39" ht="13.8">
      <c r="A12" s="310">
        <v>1</v>
      </c>
      <c r="B12" s="311"/>
      <c r="C12" s="311"/>
      <c r="D12" s="311"/>
      <c r="E12" s="312"/>
      <c r="F12" s="27">
        <v>2</v>
      </c>
      <c r="G12" s="28">
        <v>3</v>
      </c>
      <c r="H12" s="28">
        <v>4</v>
      </c>
      <c r="I12" s="28">
        <v>5</v>
      </c>
      <c r="J12" s="30">
        <v>6</v>
      </c>
      <c r="K12" s="27">
        <v>7</v>
      </c>
      <c r="L12" s="28">
        <v>8</v>
      </c>
      <c r="M12" s="28">
        <v>9</v>
      </c>
      <c r="N12" s="28">
        <v>10</v>
      </c>
      <c r="O12" s="28">
        <v>11</v>
      </c>
      <c r="P12" s="28"/>
      <c r="Q12" s="30"/>
      <c r="R12" s="27">
        <v>12</v>
      </c>
      <c r="S12" s="28">
        <v>13</v>
      </c>
      <c r="T12" s="28">
        <v>14</v>
      </c>
      <c r="U12" s="29">
        <v>15</v>
      </c>
      <c r="V12" s="30">
        <v>16</v>
      </c>
      <c r="W12" s="27">
        <v>17</v>
      </c>
      <c r="X12" s="28">
        <v>18</v>
      </c>
      <c r="Y12" s="28">
        <v>19</v>
      </c>
      <c r="Z12" s="28">
        <v>20</v>
      </c>
      <c r="AA12" s="28"/>
      <c r="AB12" s="28"/>
      <c r="AC12" s="30"/>
      <c r="AD12" s="36">
        <v>26</v>
      </c>
      <c r="AE12" s="313">
        <v>27</v>
      </c>
      <c r="AF12" s="314"/>
      <c r="AG12" s="31">
        <v>28</v>
      </c>
      <c r="AH12" s="32">
        <v>29</v>
      </c>
      <c r="AI12" s="37">
        <v>30</v>
      </c>
      <c r="AJ12" s="35"/>
      <c r="AK12" s="1"/>
      <c r="AL12" s="1"/>
      <c r="AM12" s="1"/>
    </row>
    <row r="13" spans="1:39" ht="15" customHeight="1">
      <c r="A13" s="315" t="s">
        <v>59</v>
      </c>
      <c r="B13" s="316"/>
      <c r="C13" s="316"/>
      <c r="D13" s="316"/>
      <c r="E13" s="317"/>
      <c r="F13" s="45"/>
      <c r="G13" s="46"/>
      <c r="H13" s="46"/>
      <c r="I13" s="46"/>
      <c r="J13" s="47"/>
      <c r="K13" s="45"/>
      <c r="L13" s="46"/>
      <c r="M13" s="46"/>
      <c r="N13" s="46"/>
      <c r="O13" s="46"/>
      <c r="P13" s="46"/>
      <c r="Q13" s="47"/>
      <c r="R13" s="45"/>
      <c r="S13" s="46"/>
      <c r="T13" s="46"/>
      <c r="U13" s="41"/>
      <c r="V13" s="47"/>
      <c r="W13" s="45"/>
      <c r="X13" s="46"/>
      <c r="Y13" s="46"/>
      <c r="Z13" s="46"/>
      <c r="AA13" s="46"/>
      <c r="AB13" s="46"/>
      <c r="AC13" s="47"/>
      <c r="AD13" s="67">
        <f>SUM(F13:AC13)</f>
        <v>0</v>
      </c>
      <c r="AE13" s="290">
        <f>AE10*AD13</f>
        <v>0</v>
      </c>
      <c r="AF13" s="291"/>
      <c r="AG13" s="86">
        <f>AG10*AD13</f>
        <v>0</v>
      </c>
      <c r="AH13" s="87">
        <f>SUM(AE13:AG13)</f>
        <v>0</v>
      </c>
      <c r="AI13" s="89">
        <f>AK13*AH13/(V3*1000)</f>
        <v>0</v>
      </c>
      <c r="AJ13" s="90"/>
      <c r="AK13" s="91">
        <v>233.38</v>
      </c>
      <c r="AL13" s="2"/>
      <c r="AM13" s="1"/>
    </row>
    <row r="14" spans="1:39" ht="15" customHeight="1">
      <c r="A14" s="295" t="s">
        <v>11</v>
      </c>
      <c r="B14" s="296"/>
      <c r="C14" s="296"/>
      <c r="D14" s="296"/>
      <c r="E14" s="297"/>
      <c r="F14" s="48"/>
      <c r="G14" s="49"/>
      <c r="H14" s="49"/>
      <c r="I14" s="49"/>
      <c r="J14" s="50"/>
      <c r="K14" s="48"/>
      <c r="L14" s="49"/>
      <c r="M14" s="49"/>
      <c r="N14" s="49"/>
      <c r="O14" s="49"/>
      <c r="P14" s="49"/>
      <c r="Q14" s="50"/>
      <c r="R14" s="48"/>
      <c r="S14" s="49"/>
      <c r="T14" s="49"/>
      <c r="U14" s="40"/>
      <c r="V14" s="50"/>
      <c r="W14" s="48"/>
      <c r="X14" s="49"/>
      <c r="Y14" s="49"/>
      <c r="Z14" s="49"/>
      <c r="AA14" s="49"/>
      <c r="AB14" s="49"/>
      <c r="AC14" s="50"/>
      <c r="AD14" s="67">
        <f t="shared" ref="AD14:AD79" si="0">SUM(F14:AC14)</f>
        <v>0</v>
      </c>
      <c r="AE14" s="290">
        <f>AE10*AD14</f>
        <v>0</v>
      </c>
      <c r="AF14" s="291"/>
      <c r="AG14" s="68">
        <f>AG10*AD14</f>
        <v>0</v>
      </c>
      <c r="AH14" s="87">
        <f t="shared" ref="AH14:AH74" si="1">SUM(AE14:AG14)</f>
        <v>0</v>
      </c>
      <c r="AI14" s="89">
        <f>AK14*AH14/(V3*1000)</f>
        <v>0</v>
      </c>
      <c r="AJ14" s="90"/>
      <c r="AK14" s="92">
        <v>95.48</v>
      </c>
      <c r="AL14" s="2"/>
      <c r="AM14" s="2"/>
    </row>
    <row r="15" spans="1:39" ht="15" customHeight="1">
      <c r="A15" s="287" t="s">
        <v>45</v>
      </c>
      <c r="B15" s="292"/>
      <c r="C15" s="292"/>
      <c r="D15" s="292"/>
      <c r="E15" s="292"/>
      <c r="F15" s="48"/>
      <c r="G15" s="49"/>
      <c r="H15" s="49"/>
      <c r="I15" s="49"/>
      <c r="J15" s="50"/>
      <c r="K15" s="48"/>
      <c r="L15" s="49"/>
      <c r="M15" s="49"/>
      <c r="N15" s="49"/>
      <c r="O15" s="49"/>
      <c r="P15" s="49"/>
      <c r="Q15" s="50"/>
      <c r="R15" s="48"/>
      <c r="S15" s="49"/>
      <c r="T15" s="49"/>
      <c r="U15" s="40"/>
      <c r="V15" s="50"/>
      <c r="W15" s="48"/>
      <c r="X15" s="49"/>
      <c r="Y15" s="49"/>
      <c r="Z15" s="49"/>
      <c r="AA15" s="49"/>
      <c r="AB15" s="49"/>
      <c r="AC15" s="50"/>
      <c r="AD15" s="67">
        <f t="shared" si="0"/>
        <v>0</v>
      </c>
      <c r="AE15" s="290">
        <f>AE10*AD15</f>
        <v>0</v>
      </c>
      <c r="AF15" s="291"/>
      <c r="AG15" s="68">
        <f>AG10*AD15</f>
        <v>0</v>
      </c>
      <c r="AH15" s="87">
        <f t="shared" si="1"/>
        <v>0</v>
      </c>
      <c r="AI15" s="89">
        <f>AK15*AH15/(V3*1000)</f>
        <v>0</v>
      </c>
      <c r="AJ15" s="90"/>
      <c r="AK15" s="92">
        <v>93.57</v>
      </c>
      <c r="AL15" s="2"/>
      <c r="AM15" s="2"/>
    </row>
    <row r="16" spans="1:39" ht="15" customHeight="1">
      <c r="A16" s="287" t="s">
        <v>65</v>
      </c>
      <c r="B16" s="288"/>
      <c r="C16" s="288"/>
      <c r="D16" s="288"/>
      <c r="E16" s="289"/>
      <c r="F16" s="48"/>
      <c r="G16" s="49"/>
      <c r="H16" s="49"/>
      <c r="I16" s="49"/>
      <c r="J16" s="50"/>
      <c r="K16" s="48"/>
      <c r="L16" s="49"/>
      <c r="M16" s="49"/>
      <c r="N16" s="49"/>
      <c r="O16" s="49"/>
      <c r="P16" s="49"/>
      <c r="Q16" s="50"/>
      <c r="R16" s="48"/>
      <c r="S16" s="49"/>
      <c r="T16" s="49"/>
      <c r="U16" s="40"/>
      <c r="V16" s="50"/>
      <c r="W16" s="48"/>
      <c r="X16" s="49"/>
      <c r="Y16" s="49"/>
      <c r="Z16" s="49"/>
      <c r="AA16" s="49"/>
      <c r="AB16" s="49"/>
      <c r="AC16" s="50"/>
      <c r="AD16" s="67">
        <f t="shared" si="0"/>
        <v>0</v>
      </c>
      <c r="AE16" s="290">
        <f>AE10*AD16</f>
        <v>0</v>
      </c>
      <c r="AF16" s="291"/>
      <c r="AG16" s="68">
        <f>AG10*AD16</f>
        <v>0</v>
      </c>
      <c r="AH16" s="87">
        <f t="shared" si="1"/>
        <v>0</v>
      </c>
      <c r="AI16" s="89">
        <f>AK16*AH16/(V3*1000)</f>
        <v>0</v>
      </c>
      <c r="AJ16" s="90"/>
      <c r="AK16" s="92">
        <v>250.83</v>
      </c>
      <c r="AL16" s="2"/>
      <c r="AM16" s="2"/>
    </row>
    <row r="17" spans="1:39" ht="15" customHeight="1">
      <c r="A17" s="295" t="s">
        <v>12</v>
      </c>
      <c r="B17" s="296"/>
      <c r="C17" s="296"/>
      <c r="D17" s="296"/>
      <c r="E17" s="297"/>
      <c r="F17" s="48"/>
      <c r="G17" s="49"/>
      <c r="H17" s="49"/>
      <c r="I17" s="49"/>
      <c r="J17" s="50"/>
      <c r="K17" s="48"/>
      <c r="L17" s="49"/>
      <c r="M17" s="49"/>
      <c r="N17" s="49"/>
      <c r="O17" s="49"/>
      <c r="P17" s="49"/>
      <c r="Q17" s="50"/>
      <c r="R17" s="48"/>
      <c r="S17" s="49"/>
      <c r="T17" s="49"/>
      <c r="U17" s="40"/>
      <c r="V17" s="50"/>
      <c r="W17" s="48"/>
      <c r="X17" s="49"/>
      <c r="Y17" s="49"/>
      <c r="Z17" s="49"/>
      <c r="AA17" s="49"/>
      <c r="AB17" s="49"/>
      <c r="AC17" s="50"/>
      <c r="AD17" s="67">
        <f t="shared" si="0"/>
        <v>0</v>
      </c>
      <c r="AE17" s="290">
        <f>AE10*AD17</f>
        <v>0</v>
      </c>
      <c r="AF17" s="291"/>
      <c r="AG17" s="68">
        <f>AG10*AD17</f>
        <v>0</v>
      </c>
      <c r="AH17" s="87">
        <f t="shared" si="1"/>
        <v>0</v>
      </c>
      <c r="AI17" s="89">
        <f>AK17*AH17/(V3*1000)</f>
        <v>0</v>
      </c>
      <c r="AJ17" s="90"/>
      <c r="AK17" s="92">
        <v>255.87</v>
      </c>
      <c r="AL17" s="2"/>
      <c r="AM17" s="2"/>
    </row>
    <row r="18" spans="1:39" ht="15" customHeight="1">
      <c r="A18" s="295" t="s">
        <v>13</v>
      </c>
      <c r="B18" s="296"/>
      <c r="C18" s="296"/>
      <c r="D18" s="296"/>
      <c r="E18" s="297"/>
      <c r="F18" s="48"/>
      <c r="G18" s="49"/>
      <c r="H18" s="49"/>
      <c r="I18" s="49"/>
      <c r="J18" s="50"/>
      <c r="K18" s="48"/>
      <c r="L18" s="49"/>
      <c r="M18" s="49"/>
      <c r="N18" s="49"/>
      <c r="O18" s="49"/>
      <c r="P18" s="49"/>
      <c r="Q18" s="50"/>
      <c r="R18" s="48"/>
      <c r="S18" s="49"/>
      <c r="T18" s="49"/>
      <c r="U18" s="40"/>
      <c r="V18" s="50"/>
      <c r="W18" s="48"/>
      <c r="X18" s="49"/>
      <c r="Y18" s="49"/>
      <c r="Z18" s="49"/>
      <c r="AA18" s="49"/>
      <c r="AB18" s="49"/>
      <c r="AC18" s="50"/>
      <c r="AD18" s="67">
        <f t="shared" si="0"/>
        <v>0</v>
      </c>
      <c r="AE18" s="290">
        <f>AE10*AD18</f>
        <v>0</v>
      </c>
      <c r="AF18" s="291"/>
      <c r="AG18" s="68">
        <f>AG10*AD18</f>
        <v>0</v>
      </c>
      <c r="AH18" s="87">
        <f t="shared" si="1"/>
        <v>0</v>
      </c>
      <c r="AI18" s="89">
        <f>AK18*AH18/(V3*1000)</f>
        <v>0</v>
      </c>
      <c r="AJ18" s="90"/>
      <c r="AK18" s="92">
        <v>265.82</v>
      </c>
      <c r="AL18" s="2"/>
      <c r="AM18" s="2"/>
    </row>
    <row r="19" spans="1:39" ht="15" customHeight="1">
      <c r="A19" s="295" t="s">
        <v>88</v>
      </c>
      <c r="B19" s="296"/>
      <c r="C19" s="296"/>
      <c r="D19" s="296"/>
      <c r="E19" s="297"/>
      <c r="F19" s="48"/>
      <c r="G19" s="49"/>
      <c r="H19" s="49"/>
      <c r="I19" s="49"/>
      <c r="J19" s="50"/>
      <c r="K19" s="48"/>
      <c r="L19" s="49"/>
      <c r="M19" s="49"/>
      <c r="N19" s="49"/>
      <c r="O19" s="49"/>
      <c r="P19" s="49"/>
      <c r="Q19" s="50"/>
      <c r="R19" s="48"/>
      <c r="S19" s="49"/>
      <c r="T19" s="49"/>
      <c r="U19" s="40"/>
      <c r="V19" s="50"/>
      <c r="W19" s="48"/>
      <c r="X19" s="49"/>
      <c r="Y19" s="49"/>
      <c r="Z19" s="49"/>
      <c r="AA19" s="49"/>
      <c r="AB19" s="49"/>
      <c r="AC19" s="50"/>
      <c r="AD19" s="67">
        <f>SUM(F19:AC19)</f>
        <v>0</v>
      </c>
      <c r="AE19" s="290">
        <f>AE10*AD19</f>
        <v>0</v>
      </c>
      <c r="AF19" s="291"/>
      <c r="AG19" s="68">
        <f>AG10*AD19</f>
        <v>0</v>
      </c>
      <c r="AH19" s="87">
        <f>SUM(AE19:AG19)</f>
        <v>0</v>
      </c>
      <c r="AI19" s="89">
        <f>AK19*AH19/(V3*1000)</f>
        <v>0</v>
      </c>
      <c r="AJ19" s="90"/>
      <c r="AK19" s="92">
        <v>265.81</v>
      </c>
      <c r="AL19" s="2"/>
      <c r="AM19" s="2"/>
    </row>
    <row r="20" spans="1:39" ht="15" customHeight="1">
      <c r="A20" s="295" t="s">
        <v>14</v>
      </c>
      <c r="B20" s="296"/>
      <c r="C20" s="296"/>
      <c r="D20" s="296"/>
      <c r="E20" s="297"/>
      <c r="F20" s="48"/>
      <c r="G20" s="49"/>
      <c r="H20" s="49"/>
      <c r="I20" s="49"/>
      <c r="J20" s="50"/>
      <c r="K20" s="48"/>
      <c r="L20" s="49"/>
      <c r="M20" s="49"/>
      <c r="N20" s="49"/>
      <c r="O20" s="49"/>
      <c r="P20" s="49"/>
      <c r="Q20" s="50"/>
      <c r="R20" s="48"/>
      <c r="S20" s="49"/>
      <c r="T20" s="49"/>
      <c r="U20" s="40"/>
      <c r="V20" s="50"/>
      <c r="W20" s="48"/>
      <c r="X20" s="49"/>
      <c r="Y20" s="49"/>
      <c r="Z20" s="49"/>
      <c r="AA20" s="49"/>
      <c r="AB20" s="49"/>
      <c r="AC20" s="50"/>
      <c r="AD20" s="67">
        <f t="shared" si="0"/>
        <v>0</v>
      </c>
      <c r="AE20" s="290">
        <f>AE10*AD20</f>
        <v>0</v>
      </c>
      <c r="AF20" s="291"/>
      <c r="AG20" s="68">
        <f>AG10*AD20</f>
        <v>0</v>
      </c>
      <c r="AH20" s="87">
        <f t="shared" si="1"/>
        <v>0</v>
      </c>
      <c r="AI20" s="89">
        <f>AK20*AH20/(V3*1000)</f>
        <v>0</v>
      </c>
      <c r="AJ20" s="90"/>
      <c r="AK20" s="92">
        <v>129.96</v>
      </c>
      <c r="AL20" s="2"/>
      <c r="AM20" s="2"/>
    </row>
    <row r="21" spans="1:39" ht="15" customHeight="1">
      <c r="A21" s="295" t="s">
        <v>15</v>
      </c>
      <c r="B21" s="296"/>
      <c r="C21" s="296"/>
      <c r="D21" s="296"/>
      <c r="E21" s="297"/>
      <c r="F21" s="48"/>
      <c r="G21" s="49"/>
      <c r="H21" s="49"/>
      <c r="I21" s="49"/>
      <c r="J21" s="50"/>
      <c r="K21" s="48"/>
      <c r="L21" s="49"/>
      <c r="M21" s="49"/>
      <c r="N21" s="49"/>
      <c r="O21" s="49"/>
      <c r="P21" s="49"/>
      <c r="Q21" s="50"/>
      <c r="R21" s="48"/>
      <c r="S21" s="49"/>
      <c r="T21" s="49"/>
      <c r="U21" s="40"/>
      <c r="V21" s="50"/>
      <c r="W21" s="48"/>
      <c r="X21" s="49"/>
      <c r="Y21" s="49"/>
      <c r="Z21" s="49"/>
      <c r="AA21" s="49"/>
      <c r="AB21" s="49"/>
      <c r="AC21" s="50"/>
      <c r="AD21" s="67">
        <f t="shared" si="0"/>
        <v>0</v>
      </c>
      <c r="AE21" s="290">
        <f>AE10*AD21</f>
        <v>0</v>
      </c>
      <c r="AF21" s="291"/>
      <c r="AG21" s="68">
        <f>AG10*AD21</f>
        <v>0</v>
      </c>
      <c r="AH21" s="87">
        <f t="shared" si="1"/>
        <v>0</v>
      </c>
      <c r="AI21" s="89">
        <f>AK21*AH21/(V3*1000)</f>
        <v>0</v>
      </c>
      <c r="AJ21" s="90"/>
      <c r="AK21" s="92">
        <v>95.87</v>
      </c>
      <c r="AL21" s="2"/>
      <c r="AM21" s="2"/>
    </row>
    <row r="22" spans="1:39" ht="15" customHeight="1">
      <c r="A22" s="287" t="s">
        <v>79</v>
      </c>
      <c r="B22" s="288"/>
      <c r="C22" s="288"/>
      <c r="D22" s="288"/>
      <c r="E22" s="289"/>
      <c r="F22" s="48"/>
      <c r="G22" s="49"/>
      <c r="H22" s="49"/>
      <c r="I22" s="49"/>
      <c r="J22" s="50"/>
      <c r="K22" s="48"/>
      <c r="L22" s="49"/>
      <c r="M22" s="49"/>
      <c r="N22" s="49"/>
      <c r="O22" s="49"/>
      <c r="P22" s="49"/>
      <c r="Q22" s="50"/>
      <c r="R22" s="48"/>
      <c r="S22" s="49"/>
      <c r="T22" s="49"/>
      <c r="U22" s="40"/>
      <c r="V22" s="50"/>
      <c r="W22" s="48"/>
      <c r="X22" s="49"/>
      <c r="Y22" s="49"/>
      <c r="Z22" s="49"/>
      <c r="AA22" s="49"/>
      <c r="AB22" s="49"/>
      <c r="AC22" s="50"/>
      <c r="AD22" s="67">
        <f>SUM(F22:AC22)</f>
        <v>0</v>
      </c>
      <c r="AE22" s="290">
        <f>AE10*AD22</f>
        <v>0</v>
      </c>
      <c r="AF22" s="291"/>
      <c r="AG22" s="68">
        <f>AG10*AD22</f>
        <v>0</v>
      </c>
      <c r="AH22" s="87">
        <f>SUM(AE22:AG22)</f>
        <v>0</v>
      </c>
      <c r="AI22" s="89">
        <f>AK22*AH22/(V3*1000)</f>
        <v>0</v>
      </c>
      <c r="AJ22" s="90"/>
      <c r="AK22" s="92">
        <v>166.6</v>
      </c>
      <c r="AL22" s="2"/>
      <c r="AM22" s="2"/>
    </row>
    <row r="23" spans="1:39" ht="15" customHeight="1">
      <c r="A23" s="295" t="s">
        <v>16</v>
      </c>
      <c r="B23" s="296"/>
      <c r="C23" s="296"/>
      <c r="D23" s="296"/>
      <c r="E23" s="297"/>
      <c r="F23" s="48"/>
      <c r="G23" s="49"/>
      <c r="H23" s="49"/>
      <c r="I23" s="49"/>
      <c r="J23" s="50"/>
      <c r="K23" s="48"/>
      <c r="L23" s="49"/>
      <c r="M23" s="49"/>
      <c r="N23" s="49"/>
      <c r="O23" s="49"/>
      <c r="P23" s="49"/>
      <c r="Q23" s="50"/>
      <c r="R23" s="48"/>
      <c r="S23" s="49"/>
      <c r="T23" s="49"/>
      <c r="U23" s="40"/>
      <c r="V23" s="50"/>
      <c r="W23" s="48"/>
      <c r="X23" s="49"/>
      <c r="Y23" s="49"/>
      <c r="Z23" s="49"/>
      <c r="AA23" s="49"/>
      <c r="AB23" s="49"/>
      <c r="AC23" s="50"/>
      <c r="AD23" s="67">
        <f t="shared" si="0"/>
        <v>0</v>
      </c>
      <c r="AE23" s="290">
        <f>AE10*AD23</f>
        <v>0</v>
      </c>
      <c r="AF23" s="291"/>
      <c r="AG23" s="68">
        <f>AG10*AD23</f>
        <v>0</v>
      </c>
      <c r="AH23" s="87">
        <f t="shared" si="1"/>
        <v>0</v>
      </c>
      <c r="AI23" s="89">
        <f>AK23*AH23/(V3*1000)</f>
        <v>0</v>
      </c>
      <c r="AJ23" s="90"/>
      <c r="AK23" s="92">
        <v>332.46</v>
      </c>
      <c r="AL23" s="2"/>
      <c r="AM23" s="2"/>
    </row>
    <row r="24" spans="1:39" ht="15" customHeight="1">
      <c r="A24" s="295" t="s">
        <v>17</v>
      </c>
      <c r="B24" s="296"/>
      <c r="C24" s="296"/>
      <c r="D24" s="296"/>
      <c r="E24" s="297"/>
      <c r="F24" s="48"/>
      <c r="G24" s="49"/>
      <c r="H24" s="49"/>
      <c r="I24" s="49"/>
      <c r="J24" s="50"/>
      <c r="K24" s="48"/>
      <c r="L24" s="49"/>
      <c r="M24" s="49"/>
      <c r="N24" s="49"/>
      <c r="O24" s="49"/>
      <c r="P24" s="49"/>
      <c r="Q24" s="50"/>
      <c r="R24" s="48"/>
      <c r="S24" s="49"/>
      <c r="T24" s="49">
        <v>15</v>
      </c>
      <c r="U24" s="40"/>
      <c r="V24" s="50"/>
      <c r="W24" s="48"/>
      <c r="X24" s="49"/>
      <c r="Y24" s="49"/>
      <c r="Z24" s="49"/>
      <c r="AA24" s="49"/>
      <c r="AB24" s="49"/>
      <c r="AC24" s="50"/>
      <c r="AD24" s="67">
        <f t="shared" si="0"/>
        <v>15</v>
      </c>
      <c r="AE24" s="290">
        <f>AE10*AD24</f>
        <v>45</v>
      </c>
      <c r="AF24" s="291"/>
      <c r="AG24" s="68">
        <f>AG10*AD24</f>
        <v>0</v>
      </c>
      <c r="AH24" s="87">
        <f t="shared" si="1"/>
        <v>45</v>
      </c>
      <c r="AI24" s="89">
        <f>AK24*AH24/(V3*1000)</f>
        <v>0.73185000000000011</v>
      </c>
      <c r="AJ24" s="90"/>
      <c r="AK24" s="92">
        <v>48.79</v>
      </c>
      <c r="AL24" s="2"/>
      <c r="AM24" s="2"/>
    </row>
    <row r="25" spans="1:39" ht="15" customHeight="1">
      <c r="A25" s="296" t="s">
        <v>18</v>
      </c>
      <c r="B25" s="296"/>
      <c r="C25" s="296"/>
      <c r="D25" s="296"/>
      <c r="E25" s="29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>
        <v>50</v>
      </c>
      <c r="U25" s="58"/>
      <c r="V25" s="58"/>
      <c r="W25" s="58"/>
      <c r="X25" s="58"/>
      <c r="Y25" s="58"/>
      <c r="Z25" s="58"/>
      <c r="AA25" s="58"/>
      <c r="AB25" s="58"/>
      <c r="AC25" s="58"/>
      <c r="AD25" s="67">
        <f t="shared" si="0"/>
        <v>50</v>
      </c>
      <c r="AE25" s="290">
        <f>AE10*AD25</f>
        <v>150</v>
      </c>
      <c r="AF25" s="291"/>
      <c r="AG25" s="68">
        <f>AG10*AD25</f>
        <v>0</v>
      </c>
      <c r="AH25" s="87">
        <f t="shared" si="1"/>
        <v>150</v>
      </c>
      <c r="AI25" s="89">
        <f>AK25*AH25/(V3*1000)</f>
        <v>2.0329999999999999</v>
      </c>
      <c r="AJ25" s="90"/>
      <c r="AK25" s="92">
        <v>40.659999999999997</v>
      </c>
      <c r="AL25" s="2"/>
      <c r="AM25" s="2"/>
    </row>
    <row r="26" spans="1:39" ht="15" customHeight="1">
      <c r="A26" s="295" t="s">
        <v>19</v>
      </c>
      <c r="B26" s="296"/>
      <c r="C26" s="296"/>
      <c r="D26" s="296"/>
      <c r="E26" s="297"/>
      <c r="F26" s="48"/>
      <c r="G26" s="49"/>
      <c r="H26" s="49"/>
      <c r="I26" s="49"/>
      <c r="J26" s="50"/>
      <c r="K26" s="48"/>
      <c r="L26" s="49"/>
      <c r="M26" s="49"/>
      <c r="N26" s="49"/>
      <c r="O26" s="49"/>
      <c r="P26" s="49"/>
      <c r="Q26" s="50"/>
      <c r="R26" s="48"/>
      <c r="S26" s="49"/>
      <c r="T26" s="49"/>
      <c r="U26" s="40"/>
      <c r="V26" s="50"/>
      <c r="W26" s="48"/>
      <c r="X26" s="49"/>
      <c r="Y26" s="49"/>
      <c r="Z26" s="49"/>
      <c r="AA26" s="49"/>
      <c r="AB26" s="49"/>
      <c r="AC26" s="50"/>
      <c r="AD26" s="67">
        <f t="shared" si="0"/>
        <v>0</v>
      </c>
      <c r="AE26" s="290">
        <f>AE10*AD26</f>
        <v>0</v>
      </c>
      <c r="AF26" s="291"/>
      <c r="AG26" s="68">
        <f>AG10*AD26</f>
        <v>0</v>
      </c>
      <c r="AH26" s="87">
        <f t="shared" si="1"/>
        <v>0</v>
      </c>
      <c r="AI26" s="89">
        <f>AK26*AH26/(V3*1000)</f>
        <v>0</v>
      </c>
      <c r="AJ26" s="90"/>
      <c r="AK26" s="92">
        <v>142.28</v>
      </c>
      <c r="AL26" s="2"/>
      <c r="AM26" s="2"/>
    </row>
    <row r="27" spans="1:39" ht="15" customHeight="1">
      <c r="A27" s="295" t="s">
        <v>20</v>
      </c>
      <c r="B27" s="296"/>
      <c r="C27" s="296"/>
      <c r="D27" s="296"/>
      <c r="E27" s="297"/>
      <c r="F27" s="48"/>
      <c r="G27" s="49"/>
      <c r="H27" s="49"/>
      <c r="I27" s="49"/>
      <c r="J27" s="50"/>
      <c r="K27" s="48"/>
      <c r="L27" s="49"/>
      <c r="M27" s="49"/>
      <c r="N27" s="49"/>
      <c r="O27" s="49"/>
      <c r="P27" s="49"/>
      <c r="Q27" s="50"/>
      <c r="R27" s="48"/>
      <c r="S27" s="49"/>
      <c r="T27" s="49"/>
      <c r="U27" s="40"/>
      <c r="V27" s="50"/>
      <c r="W27" s="48"/>
      <c r="X27" s="49"/>
      <c r="Y27" s="49"/>
      <c r="Z27" s="49"/>
      <c r="AA27" s="49"/>
      <c r="AB27" s="49"/>
      <c r="AC27" s="50"/>
      <c r="AD27" s="67">
        <f t="shared" si="0"/>
        <v>0</v>
      </c>
      <c r="AE27" s="290">
        <f>AE10*AD27</f>
        <v>0</v>
      </c>
      <c r="AF27" s="291"/>
      <c r="AG27" s="68">
        <f>AG10*AD27</f>
        <v>0</v>
      </c>
      <c r="AH27" s="87">
        <f t="shared" si="1"/>
        <v>0</v>
      </c>
      <c r="AI27" s="89">
        <f>AK27*AH27/(V3*1000)</f>
        <v>0</v>
      </c>
      <c r="AJ27" s="90"/>
      <c r="AK27" s="92">
        <v>89.82</v>
      </c>
      <c r="AL27" s="2"/>
      <c r="AM27" s="2"/>
    </row>
    <row r="28" spans="1:39" ht="15" customHeight="1">
      <c r="A28" s="295" t="s">
        <v>21</v>
      </c>
      <c r="B28" s="296"/>
      <c r="C28" s="296"/>
      <c r="D28" s="296"/>
      <c r="E28" s="297"/>
      <c r="F28" s="48"/>
      <c r="G28" s="49"/>
      <c r="H28" s="49"/>
      <c r="I28" s="49"/>
      <c r="J28" s="50"/>
      <c r="K28" s="48"/>
      <c r="L28" s="49"/>
      <c r="M28" s="51"/>
      <c r="N28" s="49"/>
      <c r="O28" s="49"/>
      <c r="P28" s="49"/>
      <c r="Q28" s="50"/>
      <c r="R28" s="48"/>
      <c r="S28" s="49"/>
      <c r="T28" s="49"/>
      <c r="U28" s="40"/>
      <c r="V28" s="50"/>
      <c r="W28" s="48"/>
      <c r="X28" s="49"/>
      <c r="Y28" s="49"/>
      <c r="Z28" s="49"/>
      <c r="AA28" s="49"/>
      <c r="AB28" s="49"/>
      <c r="AC28" s="50"/>
      <c r="AD28" s="67">
        <f t="shared" si="0"/>
        <v>0</v>
      </c>
      <c r="AE28" s="290">
        <f>AE10*AD28</f>
        <v>0</v>
      </c>
      <c r="AF28" s="291"/>
      <c r="AG28" s="68">
        <f>AG10*AD28</f>
        <v>0</v>
      </c>
      <c r="AH28" s="87">
        <f t="shared" si="1"/>
        <v>0</v>
      </c>
      <c r="AI28" s="89">
        <f>AK28*AH28/(V3*1000)</f>
        <v>0</v>
      </c>
      <c r="AJ28" s="90"/>
      <c r="AK28" s="92">
        <v>134.71</v>
      </c>
      <c r="AL28" s="2"/>
      <c r="AM28" s="2"/>
    </row>
    <row r="29" spans="1:39" ht="15" customHeight="1">
      <c r="A29" s="295" t="s">
        <v>87</v>
      </c>
      <c r="B29" s="296"/>
      <c r="C29" s="296"/>
      <c r="D29" s="296"/>
      <c r="E29" s="297"/>
      <c r="F29" s="48"/>
      <c r="G29" s="49"/>
      <c r="H29" s="49"/>
      <c r="I29" s="49"/>
      <c r="J29" s="50"/>
      <c r="K29" s="48"/>
      <c r="L29" s="49"/>
      <c r="M29" s="49"/>
      <c r="N29" s="49"/>
      <c r="O29" s="49"/>
      <c r="P29" s="49"/>
      <c r="Q29" s="50"/>
      <c r="R29" s="48"/>
      <c r="S29" s="49"/>
      <c r="T29" s="49"/>
      <c r="U29" s="40"/>
      <c r="V29" s="50"/>
      <c r="W29" s="48"/>
      <c r="X29" s="49"/>
      <c r="Y29" s="49"/>
      <c r="Z29" s="49"/>
      <c r="AA29" s="49"/>
      <c r="AB29" s="49"/>
      <c r="AC29" s="50"/>
      <c r="AD29" s="67">
        <f>SUM(F29:AC29)</f>
        <v>0</v>
      </c>
      <c r="AE29" s="290">
        <f>AE10*AD29</f>
        <v>0</v>
      </c>
      <c r="AF29" s="291"/>
      <c r="AG29" s="68">
        <f>AG10*AD29</f>
        <v>0</v>
      </c>
      <c r="AH29" s="87">
        <f>SUM(AE29:AG29)</f>
        <v>0</v>
      </c>
      <c r="AI29" s="89">
        <f>AK29*AH29/(V3*1000)</f>
        <v>0</v>
      </c>
      <c r="AJ29" s="90"/>
      <c r="AK29" s="92">
        <v>106.98</v>
      </c>
      <c r="AL29" s="2"/>
      <c r="AM29" s="2"/>
    </row>
    <row r="30" spans="1:39" ht="15" customHeight="1">
      <c r="A30" s="295" t="s">
        <v>86</v>
      </c>
      <c r="B30" s="296"/>
      <c r="C30" s="296"/>
      <c r="D30" s="296"/>
      <c r="E30" s="297"/>
      <c r="F30" s="48"/>
      <c r="G30" s="49"/>
      <c r="H30" s="49"/>
      <c r="I30" s="49"/>
      <c r="J30" s="50"/>
      <c r="K30" s="48"/>
      <c r="L30" s="49"/>
      <c r="M30" s="49"/>
      <c r="N30" s="49"/>
      <c r="O30" s="49"/>
      <c r="P30" s="49"/>
      <c r="Q30" s="50"/>
      <c r="R30" s="48"/>
      <c r="S30" s="49"/>
      <c r="T30" s="49"/>
      <c r="U30" s="40"/>
      <c r="V30" s="50"/>
      <c r="W30" s="48"/>
      <c r="X30" s="49"/>
      <c r="Y30" s="49"/>
      <c r="Z30" s="49"/>
      <c r="AA30" s="49"/>
      <c r="AB30" s="49"/>
      <c r="AC30" s="50"/>
      <c r="AD30" s="67">
        <f t="shared" si="0"/>
        <v>0</v>
      </c>
      <c r="AE30" s="290">
        <f>AE10*AD30</f>
        <v>0</v>
      </c>
      <c r="AF30" s="291"/>
      <c r="AG30" s="68">
        <f>AG10*AD30</f>
        <v>0</v>
      </c>
      <c r="AH30" s="87">
        <f t="shared" si="1"/>
        <v>0</v>
      </c>
      <c r="AI30" s="89">
        <f>AK30*AH30/(V3*1000)</f>
        <v>0</v>
      </c>
      <c r="AJ30" s="90"/>
      <c r="AK30" s="92">
        <v>328.2</v>
      </c>
      <c r="AL30" s="2"/>
      <c r="AM30" s="2"/>
    </row>
    <row r="31" spans="1:39" ht="15" customHeight="1">
      <c r="A31" s="287" t="s">
        <v>22</v>
      </c>
      <c r="B31" s="292"/>
      <c r="C31" s="292"/>
      <c r="D31" s="292"/>
      <c r="E31" s="293"/>
      <c r="F31" s="56"/>
      <c r="G31" s="33"/>
      <c r="H31" s="33"/>
      <c r="I31" s="33"/>
      <c r="J31" s="57"/>
      <c r="K31" s="56"/>
      <c r="L31" s="33"/>
      <c r="M31" s="33"/>
      <c r="N31" s="33"/>
      <c r="O31" s="33"/>
      <c r="P31" s="33"/>
      <c r="Q31" s="57"/>
      <c r="R31" s="56"/>
      <c r="S31" s="33"/>
      <c r="T31" s="33">
        <v>2</v>
      </c>
      <c r="U31" s="34"/>
      <c r="V31" s="57"/>
      <c r="W31" s="56"/>
      <c r="X31" s="33"/>
      <c r="Y31" s="33"/>
      <c r="Z31" s="33"/>
      <c r="AA31" s="33"/>
      <c r="AB31" s="33"/>
      <c r="AC31" s="57"/>
      <c r="AD31" s="84">
        <f>SUM(F31:AC31)</f>
        <v>2</v>
      </c>
      <c r="AE31" s="290">
        <v>6</v>
      </c>
      <c r="AF31" s="291"/>
      <c r="AG31" s="68"/>
      <c r="AH31" s="87">
        <v>6</v>
      </c>
      <c r="AI31" s="89">
        <f>AK31*AH31/V3</f>
        <v>10.78</v>
      </c>
      <c r="AJ31" s="90"/>
      <c r="AK31" s="92">
        <v>5.39</v>
      </c>
      <c r="AL31" s="2"/>
      <c r="AM31" s="2"/>
    </row>
    <row r="32" spans="1:39" ht="15" customHeight="1">
      <c r="A32" s="295" t="s">
        <v>23</v>
      </c>
      <c r="B32" s="296"/>
      <c r="C32" s="296"/>
      <c r="D32" s="296"/>
      <c r="E32" s="297"/>
      <c r="F32" s="48"/>
      <c r="G32" s="49"/>
      <c r="H32" s="49"/>
      <c r="I32" s="49"/>
      <c r="J32" s="50"/>
      <c r="K32" s="48"/>
      <c r="L32" s="49"/>
      <c r="M32" s="49"/>
      <c r="N32" s="49"/>
      <c r="O32" s="49"/>
      <c r="P32" s="49"/>
      <c r="Q32" s="50"/>
      <c r="R32" s="48"/>
      <c r="S32" s="49"/>
      <c r="T32" s="49">
        <v>10</v>
      </c>
      <c r="U32" s="40"/>
      <c r="V32" s="50"/>
      <c r="W32" s="48"/>
      <c r="X32" s="49"/>
      <c r="Y32" s="49"/>
      <c r="Z32" s="49"/>
      <c r="AA32" s="49"/>
      <c r="AB32" s="49"/>
      <c r="AC32" s="50"/>
      <c r="AD32" s="67">
        <f t="shared" si="0"/>
        <v>10</v>
      </c>
      <c r="AE32" s="290">
        <f>AE10*AD32</f>
        <v>30</v>
      </c>
      <c r="AF32" s="291"/>
      <c r="AG32" s="86">
        <f>AG10*AD32</f>
        <v>0</v>
      </c>
      <c r="AH32" s="87">
        <f t="shared" si="1"/>
        <v>30</v>
      </c>
      <c r="AI32" s="89">
        <f>AK32*AH32/(V3*1000)</f>
        <v>0.2082</v>
      </c>
      <c r="AJ32" s="90"/>
      <c r="AK32" s="92">
        <v>20.82</v>
      </c>
      <c r="AL32" s="2"/>
      <c r="AM32" s="2"/>
    </row>
    <row r="33" spans="1:39" ht="15" customHeight="1">
      <c r="A33" s="295" t="s">
        <v>24</v>
      </c>
      <c r="B33" s="296"/>
      <c r="C33" s="296"/>
      <c r="D33" s="296"/>
      <c r="E33" s="297"/>
      <c r="F33" s="52"/>
      <c r="G33" s="53"/>
      <c r="H33" s="53"/>
      <c r="I33" s="53"/>
      <c r="J33" s="54"/>
      <c r="K33" s="52"/>
      <c r="L33" s="53"/>
      <c r="M33" s="53"/>
      <c r="N33" s="53"/>
      <c r="O33" s="53"/>
      <c r="P33" s="53"/>
      <c r="Q33" s="54"/>
      <c r="R33" s="52"/>
      <c r="S33" s="53"/>
      <c r="T33" s="53"/>
      <c r="U33" s="55"/>
      <c r="V33" s="54"/>
      <c r="W33" s="52"/>
      <c r="X33" s="53"/>
      <c r="Y33" s="53"/>
      <c r="Z33" s="53"/>
      <c r="AA33" s="53"/>
      <c r="AB33" s="53"/>
      <c r="AC33" s="54"/>
      <c r="AD33" s="67">
        <f t="shared" si="0"/>
        <v>0</v>
      </c>
      <c r="AE33" s="290">
        <f>AE10*AD33</f>
        <v>0</v>
      </c>
      <c r="AF33" s="291"/>
      <c r="AG33" s="68">
        <f>AG10*AD33</f>
        <v>0</v>
      </c>
      <c r="AH33" s="87">
        <f t="shared" si="1"/>
        <v>0</v>
      </c>
      <c r="AI33" s="89">
        <f>AK33*AH33/(V3*1000)</f>
        <v>0</v>
      </c>
      <c r="AJ33" s="90"/>
      <c r="AK33" s="91">
        <v>90.55</v>
      </c>
      <c r="AL33" s="1"/>
      <c r="AM33" s="2"/>
    </row>
    <row r="34" spans="1:39" ht="15" customHeight="1">
      <c r="A34" s="295" t="s">
        <v>25</v>
      </c>
      <c r="B34" s="296"/>
      <c r="C34" s="296"/>
      <c r="D34" s="296"/>
      <c r="E34" s="297"/>
      <c r="F34" s="52"/>
      <c r="G34" s="53"/>
      <c r="H34" s="53"/>
      <c r="I34" s="53"/>
      <c r="J34" s="54"/>
      <c r="K34" s="52"/>
      <c r="L34" s="53"/>
      <c r="M34" s="53"/>
      <c r="N34" s="53"/>
      <c r="O34" s="53"/>
      <c r="P34" s="53"/>
      <c r="Q34" s="54"/>
      <c r="R34" s="52"/>
      <c r="S34" s="53"/>
      <c r="T34" s="53"/>
      <c r="U34" s="55"/>
      <c r="V34" s="54"/>
      <c r="W34" s="52"/>
      <c r="X34" s="53"/>
      <c r="Y34" s="53"/>
      <c r="Z34" s="53"/>
      <c r="AA34" s="53"/>
      <c r="AB34" s="53"/>
      <c r="AC34" s="54"/>
      <c r="AD34" s="67">
        <f t="shared" si="0"/>
        <v>0</v>
      </c>
      <c r="AE34" s="290">
        <f>AE10*AD34</f>
        <v>0</v>
      </c>
      <c r="AF34" s="291"/>
      <c r="AG34" s="68">
        <f>AG10*AD34</f>
        <v>0</v>
      </c>
      <c r="AH34" s="87">
        <f t="shared" si="1"/>
        <v>0</v>
      </c>
      <c r="AI34" s="89">
        <f>AK34*AH34/(V3*1000)</f>
        <v>0</v>
      </c>
      <c r="AJ34" s="90"/>
      <c r="AK34" s="91">
        <v>27.07</v>
      </c>
      <c r="AL34" s="1"/>
      <c r="AM34" s="1"/>
    </row>
    <row r="35" spans="1:39" ht="15" customHeight="1">
      <c r="A35" s="295" t="s">
        <v>26</v>
      </c>
      <c r="B35" s="296"/>
      <c r="C35" s="296"/>
      <c r="D35" s="296"/>
      <c r="E35" s="297"/>
      <c r="F35" s="52"/>
      <c r="G35" s="53"/>
      <c r="H35" s="53"/>
      <c r="I35" s="53"/>
      <c r="J35" s="54"/>
      <c r="K35" s="52"/>
      <c r="L35" s="53"/>
      <c r="M35" s="53"/>
      <c r="N35" s="53"/>
      <c r="O35" s="53"/>
      <c r="P35" s="53"/>
      <c r="Q35" s="54"/>
      <c r="R35" s="52"/>
      <c r="S35" s="53"/>
      <c r="T35" s="53"/>
      <c r="U35" s="55"/>
      <c r="V35" s="54"/>
      <c r="W35" s="52"/>
      <c r="X35" s="53"/>
      <c r="Y35" s="53"/>
      <c r="Z35" s="53"/>
      <c r="AA35" s="53"/>
      <c r="AB35" s="53"/>
      <c r="AC35" s="54"/>
      <c r="AD35" s="67">
        <f t="shared" si="0"/>
        <v>0</v>
      </c>
      <c r="AE35" s="290">
        <f>AE10*AD35</f>
        <v>0</v>
      </c>
      <c r="AF35" s="291"/>
      <c r="AG35" s="68">
        <f>AG10*AD35</f>
        <v>0</v>
      </c>
      <c r="AH35" s="87">
        <f t="shared" si="1"/>
        <v>0</v>
      </c>
      <c r="AI35" s="89">
        <f>AK35*AH35/(V3*1000)</f>
        <v>0</v>
      </c>
      <c r="AJ35" s="90"/>
      <c r="AK35" s="91">
        <v>29.67</v>
      </c>
      <c r="AL35" s="1"/>
      <c r="AM35" s="1"/>
    </row>
    <row r="36" spans="1:39" ht="15" customHeight="1">
      <c r="A36" s="287" t="s">
        <v>83</v>
      </c>
      <c r="B36" s="288"/>
      <c r="C36" s="288"/>
      <c r="D36" s="288"/>
      <c r="E36" s="289"/>
      <c r="F36" s="52"/>
      <c r="G36" s="53"/>
      <c r="H36" s="53"/>
      <c r="I36" s="53"/>
      <c r="J36" s="54"/>
      <c r="K36" s="52"/>
      <c r="L36" s="53"/>
      <c r="M36" s="53"/>
      <c r="N36" s="53"/>
      <c r="O36" s="53"/>
      <c r="P36" s="53"/>
      <c r="Q36" s="54"/>
      <c r="R36" s="52"/>
      <c r="S36" s="53"/>
      <c r="T36" s="53"/>
      <c r="U36" s="55"/>
      <c r="V36" s="54"/>
      <c r="W36" s="52"/>
      <c r="X36" s="53"/>
      <c r="Y36" s="53"/>
      <c r="Z36" s="53"/>
      <c r="AA36" s="53"/>
      <c r="AB36" s="53"/>
      <c r="AC36" s="54"/>
      <c r="AD36" s="67">
        <f t="shared" si="0"/>
        <v>0</v>
      </c>
      <c r="AE36" s="290">
        <f>AE10*AD36</f>
        <v>0</v>
      </c>
      <c r="AF36" s="291"/>
      <c r="AG36" s="68">
        <f>AG10*AD36</f>
        <v>0</v>
      </c>
      <c r="AH36" s="87">
        <f>SUM(AE36:AG36)</f>
        <v>0</v>
      </c>
      <c r="AI36" s="89">
        <f>AK36*AH36/(V3*1000)</f>
        <v>0</v>
      </c>
      <c r="AJ36" s="90"/>
      <c r="AK36" s="91">
        <v>32.200000000000003</v>
      </c>
      <c r="AL36" s="1"/>
      <c r="AM36" s="1"/>
    </row>
    <row r="37" spans="1:39" ht="15" customHeight="1">
      <c r="A37" s="287" t="s">
        <v>85</v>
      </c>
      <c r="B37" s="288"/>
      <c r="C37" s="288"/>
      <c r="D37" s="288"/>
      <c r="E37" s="289"/>
      <c r="F37" s="52"/>
      <c r="G37" s="53"/>
      <c r="H37" s="53"/>
      <c r="I37" s="53"/>
      <c r="J37" s="54"/>
      <c r="K37" s="52"/>
      <c r="L37" s="53"/>
      <c r="M37" s="53"/>
      <c r="N37" s="53"/>
      <c r="O37" s="53"/>
      <c r="P37" s="53"/>
      <c r="Q37" s="54"/>
      <c r="R37" s="52"/>
      <c r="S37" s="53"/>
      <c r="T37" s="53"/>
      <c r="U37" s="55"/>
      <c r="V37" s="54"/>
      <c r="W37" s="52"/>
      <c r="X37" s="53"/>
      <c r="Y37" s="53"/>
      <c r="Z37" s="53"/>
      <c r="AA37" s="53"/>
      <c r="AB37" s="53"/>
      <c r="AC37" s="54"/>
      <c r="AD37" s="67">
        <f>SUM(F37:AC37)</f>
        <v>0</v>
      </c>
      <c r="AE37" s="290">
        <f>AE10*AD37</f>
        <v>0</v>
      </c>
      <c r="AF37" s="291"/>
      <c r="AG37" s="68">
        <f>AG10*AD37</f>
        <v>0</v>
      </c>
      <c r="AH37" s="87">
        <f>SUM(AE37:AG37)</f>
        <v>0</v>
      </c>
      <c r="AI37" s="89">
        <f>AK37*AH37/(V3*1000)</f>
        <v>0</v>
      </c>
      <c r="AJ37" s="90"/>
      <c r="AK37" s="91">
        <v>28.73</v>
      </c>
      <c r="AL37" s="1"/>
      <c r="AM37" s="1"/>
    </row>
    <row r="38" spans="1:39" ht="15" customHeight="1">
      <c r="A38" s="287" t="s">
        <v>63</v>
      </c>
      <c r="B38" s="288"/>
      <c r="C38" s="288"/>
      <c r="D38" s="288"/>
      <c r="E38" s="289"/>
      <c r="F38" s="52"/>
      <c r="G38" s="53"/>
      <c r="H38" s="53"/>
      <c r="I38" s="53"/>
      <c r="J38" s="54"/>
      <c r="K38" s="52"/>
      <c r="L38" s="53"/>
      <c r="M38" s="53"/>
      <c r="N38" s="53"/>
      <c r="O38" s="53"/>
      <c r="P38" s="53"/>
      <c r="Q38" s="54"/>
      <c r="R38" s="52"/>
      <c r="S38" s="53"/>
      <c r="T38" s="53"/>
      <c r="U38" s="55"/>
      <c r="V38" s="54"/>
      <c r="W38" s="52"/>
      <c r="X38" s="53"/>
      <c r="Y38" s="53"/>
      <c r="Z38" s="53"/>
      <c r="AA38" s="53"/>
      <c r="AB38" s="53"/>
      <c r="AC38" s="54"/>
      <c r="AD38" s="67">
        <f t="shared" si="0"/>
        <v>0</v>
      </c>
      <c r="AE38" s="290">
        <f>AE10*AD38</f>
        <v>0</v>
      </c>
      <c r="AF38" s="291"/>
      <c r="AG38" s="68">
        <f>AG10*AD38</f>
        <v>0</v>
      </c>
      <c r="AH38" s="87">
        <f>SUM(AE38:AG38)</f>
        <v>0</v>
      </c>
      <c r="AI38" s="89">
        <f>AK38*AH38/(V3*1000)</f>
        <v>0</v>
      </c>
      <c r="AJ38" s="90"/>
      <c r="AK38" s="91">
        <v>25</v>
      </c>
      <c r="AL38" s="1"/>
      <c r="AM38" s="1"/>
    </row>
    <row r="39" spans="1:39" ht="15" customHeight="1">
      <c r="A39" s="295" t="s">
        <v>27</v>
      </c>
      <c r="B39" s="296"/>
      <c r="C39" s="296"/>
      <c r="D39" s="296"/>
      <c r="E39" s="297"/>
      <c r="F39" s="52"/>
      <c r="G39" s="53"/>
      <c r="H39" s="53"/>
      <c r="I39" s="53"/>
      <c r="J39" s="54"/>
      <c r="K39" s="52"/>
      <c r="L39" s="53"/>
      <c r="M39" s="53"/>
      <c r="N39" s="53"/>
      <c r="O39" s="53"/>
      <c r="P39" s="53"/>
      <c r="Q39" s="54"/>
      <c r="R39" s="52"/>
      <c r="S39" s="53"/>
      <c r="T39" s="53"/>
      <c r="U39" s="55"/>
      <c r="V39" s="54"/>
      <c r="W39" s="52"/>
      <c r="X39" s="53"/>
      <c r="Y39" s="53"/>
      <c r="Z39" s="53"/>
      <c r="AA39" s="53"/>
      <c r="AB39" s="53"/>
      <c r="AC39" s="54"/>
      <c r="AD39" s="67">
        <f t="shared" si="0"/>
        <v>0</v>
      </c>
      <c r="AE39" s="290">
        <f>AE10*AD39</f>
        <v>0</v>
      </c>
      <c r="AF39" s="291"/>
      <c r="AG39" s="68">
        <f>AG10*AD39</f>
        <v>0</v>
      </c>
      <c r="AH39" s="87">
        <f t="shared" si="1"/>
        <v>0</v>
      </c>
      <c r="AI39" s="89">
        <f>AK39*AH39/(V3*1000)</f>
        <v>0</v>
      </c>
      <c r="AJ39" s="90"/>
      <c r="AK39" s="91">
        <v>38.75</v>
      </c>
      <c r="AL39" s="1"/>
      <c r="AM39" s="1"/>
    </row>
    <row r="40" spans="1:39" ht="15" customHeight="1">
      <c r="A40" s="295" t="s">
        <v>28</v>
      </c>
      <c r="B40" s="296"/>
      <c r="C40" s="296"/>
      <c r="D40" s="296"/>
      <c r="E40" s="297"/>
      <c r="F40" s="52"/>
      <c r="G40" s="53"/>
      <c r="H40" s="53"/>
      <c r="I40" s="53"/>
      <c r="J40" s="54"/>
      <c r="K40" s="52"/>
      <c r="L40" s="53"/>
      <c r="M40" s="53"/>
      <c r="N40" s="53"/>
      <c r="O40" s="53"/>
      <c r="P40" s="53"/>
      <c r="Q40" s="54"/>
      <c r="R40" s="52"/>
      <c r="S40" s="53"/>
      <c r="T40" s="53"/>
      <c r="U40" s="55"/>
      <c r="V40" s="54"/>
      <c r="W40" s="52"/>
      <c r="X40" s="53"/>
      <c r="Y40" s="53"/>
      <c r="Z40" s="53"/>
      <c r="AA40" s="53"/>
      <c r="AB40" s="53"/>
      <c r="AC40" s="54"/>
      <c r="AD40" s="67">
        <f t="shared" si="0"/>
        <v>0</v>
      </c>
      <c r="AE40" s="290">
        <f>AE10*AD40</f>
        <v>0</v>
      </c>
      <c r="AF40" s="291"/>
      <c r="AG40" s="68">
        <f>AG10*AD40</f>
        <v>0</v>
      </c>
      <c r="AH40" s="87">
        <f t="shared" si="1"/>
        <v>0</v>
      </c>
      <c r="AI40" s="89">
        <f>AK40*AH40/(V3*1000)</f>
        <v>0</v>
      </c>
      <c r="AJ40" s="90"/>
      <c r="AK40" s="91">
        <v>22.37</v>
      </c>
      <c r="AL40" s="1"/>
      <c r="AM40" s="1"/>
    </row>
    <row r="41" spans="1:39" ht="15" customHeight="1">
      <c r="A41" s="295" t="s">
        <v>29</v>
      </c>
      <c r="B41" s="296"/>
      <c r="C41" s="296"/>
      <c r="D41" s="296"/>
      <c r="E41" s="297"/>
      <c r="F41" s="52"/>
      <c r="G41" s="53"/>
      <c r="H41" s="53"/>
      <c r="I41" s="53"/>
      <c r="J41" s="54"/>
      <c r="K41" s="52"/>
      <c r="L41" s="53"/>
      <c r="M41" s="53"/>
      <c r="N41" s="53"/>
      <c r="O41" s="53"/>
      <c r="P41" s="53"/>
      <c r="Q41" s="54"/>
      <c r="R41" s="52"/>
      <c r="S41" s="53"/>
      <c r="T41" s="53"/>
      <c r="U41" s="55"/>
      <c r="V41" s="54"/>
      <c r="W41" s="52"/>
      <c r="X41" s="53"/>
      <c r="Y41" s="53"/>
      <c r="Z41" s="53"/>
      <c r="AA41" s="53"/>
      <c r="AB41" s="53"/>
      <c r="AC41" s="54"/>
      <c r="AD41" s="67">
        <f t="shared" si="0"/>
        <v>0</v>
      </c>
      <c r="AE41" s="290">
        <f>AE10*AD41</f>
        <v>0</v>
      </c>
      <c r="AF41" s="291"/>
      <c r="AG41" s="68">
        <f>AG10*AD41</f>
        <v>0</v>
      </c>
      <c r="AH41" s="87">
        <f t="shared" si="1"/>
        <v>0</v>
      </c>
      <c r="AI41" s="89">
        <f>AK41*AH41/(V3*1000)</f>
        <v>0</v>
      </c>
      <c r="AJ41" s="90"/>
      <c r="AK41" s="91">
        <v>28.66</v>
      </c>
      <c r="AL41" s="1"/>
      <c r="AM41" s="1"/>
    </row>
    <row r="42" spans="1:39" ht="15" customHeight="1">
      <c r="A42" s="295" t="s">
        <v>30</v>
      </c>
      <c r="B42" s="296"/>
      <c r="C42" s="296"/>
      <c r="D42" s="296"/>
      <c r="E42" s="297"/>
      <c r="F42" s="52"/>
      <c r="G42" s="53"/>
      <c r="H42" s="53"/>
      <c r="I42" s="53"/>
      <c r="J42" s="54"/>
      <c r="K42" s="52"/>
      <c r="L42" s="53"/>
      <c r="M42" s="53"/>
      <c r="N42" s="53"/>
      <c r="O42" s="53"/>
      <c r="P42" s="53"/>
      <c r="Q42" s="54"/>
      <c r="R42" s="52"/>
      <c r="S42" s="53"/>
      <c r="T42" s="53"/>
      <c r="U42" s="55"/>
      <c r="V42" s="54"/>
      <c r="W42" s="52"/>
      <c r="X42" s="53"/>
      <c r="Y42" s="53"/>
      <c r="Z42" s="53"/>
      <c r="AA42" s="53"/>
      <c r="AB42" s="53"/>
      <c r="AC42" s="54"/>
      <c r="AD42" s="67">
        <f t="shared" si="0"/>
        <v>0</v>
      </c>
      <c r="AE42" s="290">
        <f>AE10*AD42</f>
        <v>0</v>
      </c>
      <c r="AF42" s="291"/>
      <c r="AG42" s="68">
        <f>AG10*AD42</f>
        <v>0</v>
      </c>
      <c r="AH42" s="87">
        <f t="shared" si="1"/>
        <v>0</v>
      </c>
      <c r="AI42" s="89">
        <f>AK42*AH42/(V3*1000)</f>
        <v>0</v>
      </c>
      <c r="AJ42" s="90"/>
      <c r="AK42" s="91">
        <v>92.69</v>
      </c>
      <c r="AL42" s="1"/>
      <c r="AM42" s="1"/>
    </row>
    <row r="43" spans="1:39" ht="15" customHeight="1">
      <c r="A43" s="295" t="s">
        <v>31</v>
      </c>
      <c r="B43" s="296"/>
      <c r="C43" s="296"/>
      <c r="D43" s="296"/>
      <c r="E43" s="297"/>
      <c r="F43" s="52"/>
      <c r="G43" s="53"/>
      <c r="H43" s="53"/>
      <c r="I43" s="53"/>
      <c r="J43" s="54"/>
      <c r="K43" s="52"/>
      <c r="L43" s="53"/>
      <c r="M43" s="53"/>
      <c r="N43" s="53"/>
      <c r="O43" s="53"/>
      <c r="P43" s="53"/>
      <c r="Q43" s="54"/>
      <c r="R43" s="52"/>
      <c r="S43" s="53"/>
      <c r="T43" s="53"/>
      <c r="U43" s="55"/>
      <c r="V43" s="54"/>
      <c r="W43" s="52"/>
      <c r="X43" s="53"/>
      <c r="Y43" s="53"/>
      <c r="Z43" s="53"/>
      <c r="AA43" s="53"/>
      <c r="AB43" s="53"/>
      <c r="AC43" s="54"/>
      <c r="AD43" s="67">
        <f t="shared" si="0"/>
        <v>0</v>
      </c>
      <c r="AE43" s="290">
        <f>AE10*AD43</f>
        <v>0</v>
      </c>
      <c r="AF43" s="291"/>
      <c r="AG43" s="68">
        <f>AG10*AD43</f>
        <v>0</v>
      </c>
      <c r="AH43" s="87">
        <f t="shared" si="1"/>
        <v>0</v>
      </c>
      <c r="AI43" s="89">
        <f>AK43*AH43/(V3*1000)</f>
        <v>0</v>
      </c>
      <c r="AJ43" s="90"/>
      <c r="AK43" s="91">
        <v>20.190000000000001</v>
      </c>
      <c r="AL43" s="1"/>
      <c r="AM43" s="1"/>
    </row>
    <row r="44" spans="1:39" ht="15" customHeight="1">
      <c r="A44" s="295" t="s">
        <v>48</v>
      </c>
      <c r="B44" s="296"/>
      <c r="C44" s="296"/>
      <c r="D44" s="296"/>
      <c r="E44" s="297"/>
      <c r="F44" s="52"/>
      <c r="G44" s="53"/>
      <c r="H44" s="53"/>
      <c r="I44" s="53"/>
      <c r="J44" s="54"/>
      <c r="K44" s="52"/>
      <c r="L44" s="53"/>
      <c r="M44" s="53"/>
      <c r="N44" s="53"/>
      <c r="O44" s="53"/>
      <c r="P44" s="53"/>
      <c r="Q44" s="54"/>
      <c r="R44" s="52"/>
      <c r="S44" s="53"/>
      <c r="T44" s="53"/>
      <c r="U44" s="55"/>
      <c r="V44" s="54"/>
      <c r="W44" s="52"/>
      <c r="X44" s="53"/>
      <c r="Y44" s="53"/>
      <c r="Z44" s="53"/>
      <c r="AA44" s="53"/>
      <c r="AB44" s="53"/>
      <c r="AC44" s="54"/>
      <c r="AD44" s="67">
        <f t="shared" si="0"/>
        <v>0</v>
      </c>
      <c r="AE44" s="290">
        <f>AE10*AD44</f>
        <v>0</v>
      </c>
      <c r="AF44" s="291"/>
      <c r="AG44" s="68">
        <f>AG10*AD44</f>
        <v>0</v>
      </c>
      <c r="AH44" s="87">
        <f t="shared" si="1"/>
        <v>0</v>
      </c>
      <c r="AI44" s="89">
        <f>AK44*AH44/(V3*1000)</f>
        <v>0</v>
      </c>
      <c r="AJ44" s="90"/>
      <c r="AK44" s="91">
        <v>121.53</v>
      </c>
      <c r="AL44" s="1"/>
      <c r="AM44" s="1"/>
    </row>
    <row r="45" spans="1:39" ht="15" customHeight="1">
      <c r="A45" s="287" t="s">
        <v>73</v>
      </c>
      <c r="B45" s="288"/>
      <c r="C45" s="288"/>
      <c r="D45" s="288"/>
      <c r="E45" s="289"/>
      <c r="F45" s="52"/>
      <c r="G45" s="53"/>
      <c r="H45" s="53"/>
      <c r="I45" s="53"/>
      <c r="J45" s="54"/>
      <c r="K45" s="52"/>
      <c r="L45" s="53"/>
      <c r="M45" s="53"/>
      <c r="N45" s="53"/>
      <c r="O45" s="53"/>
      <c r="P45" s="53"/>
      <c r="Q45" s="54"/>
      <c r="R45" s="52"/>
      <c r="S45" s="53"/>
      <c r="T45" s="53"/>
      <c r="U45" s="55"/>
      <c r="V45" s="54"/>
      <c r="W45" s="52"/>
      <c r="X45" s="53"/>
      <c r="Y45" s="53"/>
      <c r="Z45" s="53"/>
      <c r="AA45" s="53"/>
      <c r="AB45" s="53"/>
      <c r="AC45" s="54"/>
      <c r="AD45" s="67">
        <f>SUM(F45:AC45)</f>
        <v>0</v>
      </c>
      <c r="AE45" s="290">
        <f>AE10*AD45</f>
        <v>0</v>
      </c>
      <c r="AF45" s="291"/>
      <c r="AG45" s="68">
        <f>AG10*AD45</f>
        <v>0</v>
      </c>
      <c r="AH45" s="87">
        <f>SUM(AE45:AG45)</f>
        <v>0</v>
      </c>
      <c r="AI45" s="89">
        <f>AK45*AH45/(V3*1000)</f>
        <v>0</v>
      </c>
      <c r="AJ45" s="90"/>
      <c r="AK45" s="91">
        <v>116.07</v>
      </c>
      <c r="AL45" s="1"/>
      <c r="AM45" s="1"/>
    </row>
    <row r="46" spans="1:39" ht="15" customHeight="1">
      <c r="A46" s="295" t="s">
        <v>32</v>
      </c>
      <c r="B46" s="296"/>
      <c r="C46" s="296"/>
      <c r="D46" s="296"/>
      <c r="E46" s="297"/>
      <c r="F46" s="52"/>
      <c r="G46" s="53"/>
      <c r="H46" s="53"/>
      <c r="I46" s="53"/>
      <c r="J46" s="54"/>
      <c r="K46" s="52"/>
      <c r="L46" s="53"/>
      <c r="M46" s="53"/>
      <c r="N46" s="53"/>
      <c r="O46" s="53"/>
      <c r="P46" s="53"/>
      <c r="Q46" s="54"/>
      <c r="R46" s="52"/>
      <c r="S46" s="53"/>
      <c r="T46" s="53"/>
      <c r="U46" s="55"/>
      <c r="V46" s="54"/>
      <c r="W46" s="52"/>
      <c r="X46" s="53"/>
      <c r="Y46" s="53"/>
      <c r="Z46" s="53"/>
      <c r="AA46" s="53"/>
      <c r="AB46" s="53"/>
      <c r="AC46" s="54"/>
      <c r="AD46" s="67">
        <f t="shared" si="0"/>
        <v>0</v>
      </c>
      <c r="AE46" s="290">
        <f>AE10*AD46</f>
        <v>0</v>
      </c>
      <c r="AF46" s="291"/>
      <c r="AG46" s="68">
        <f>AG10*AD46</f>
        <v>0</v>
      </c>
      <c r="AH46" s="87">
        <f t="shared" si="1"/>
        <v>0</v>
      </c>
      <c r="AI46" s="89">
        <f>AK46*AH46/(V3*1000)</f>
        <v>0</v>
      </c>
      <c r="AJ46" s="90"/>
      <c r="AK46" s="91">
        <v>30.47</v>
      </c>
      <c r="AL46" s="1"/>
      <c r="AM46" s="1"/>
    </row>
    <row r="47" spans="1:39" ht="15" customHeight="1">
      <c r="A47" s="295" t="s">
        <v>46</v>
      </c>
      <c r="B47" s="296"/>
      <c r="C47" s="296"/>
      <c r="D47" s="296"/>
      <c r="E47" s="297"/>
      <c r="F47" s="52"/>
      <c r="G47" s="53"/>
      <c r="H47" s="53"/>
      <c r="I47" s="53"/>
      <c r="J47" s="54"/>
      <c r="K47" s="52"/>
      <c r="L47" s="53"/>
      <c r="M47" s="53"/>
      <c r="N47" s="53"/>
      <c r="O47" s="53"/>
      <c r="P47" s="53"/>
      <c r="Q47" s="54"/>
      <c r="R47" s="52"/>
      <c r="S47" s="53"/>
      <c r="T47" s="53"/>
      <c r="U47" s="55"/>
      <c r="V47" s="54"/>
      <c r="W47" s="52"/>
      <c r="X47" s="53"/>
      <c r="Y47" s="53"/>
      <c r="Z47" s="53"/>
      <c r="AA47" s="53"/>
      <c r="AB47" s="53"/>
      <c r="AC47" s="54"/>
      <c r="AD47" s="67">
        <f t="shared" si="0"/>
        <v>0</v>
      </c>
      <c r="AE47" s="290">
        <f>AE10*AD47</f>
        <v>0</v>
      </c>
      <c r="AF47" s="291"/>
      <c r="AG47" s="68">
        <f>AG10*AD47</f>
        <v>0</v>
      </c>
      <c r="AH47" s="87">
        <f t="shared" si="1"/>
        <v>0</v>
      </c>
      <c r="AI47" s="89">
        <f>AK47*AH47/(V3*1000)</f>
        <v>0</v>
      </c>
      <c r="AJ47" s="90"/>
      <c r="AK47" s="91">
        <v>101.98</v>
      </c>
      <c r="AL47" s="1"/>
      <c r="AM47" s="1"/>
    </row>
    <row r="48" spans="1:39" ht="15" customHeight="1">
      <c r="A48" s="295" t="s">
        <v>69</v>
      </c>
      <c r="B48" s="296"/>
      <c r="C48" s="296"/>
      <c r="D48" s="296"/>
      <c r="E48" s="297"/>
      <c r="F48" s="52"/>
      <c r="G48" s="53"/>
      <c r="H48" s="53"/>
      <c r="I48" s="53"/>
      <c r="J48" s="54"/>
      <c r="K48" s="52"/>
      <c r="L48" s="53"/>
      <c r="M48" s="53"/>
      <c r="N48" s="53"/>
      <c r="O48" s="53"/>
      <c r="P48" s="53"/>
      <c r="Q48" s="54"/>
      <c r="R48" s="52"/>
      <c r="S48" s="53"/>
      <c r="T48" s="53"/>
      <c r="U48" s="55"/>
      <c r="V48" s="54"/>
      <c r="W48" s="52"/>
      <c r="X48" s="53"/>
      <c r="Y48" s="53"/>
      <c r="Z48" s="53"/>
      <c r="AA48" s="53"/>
      <c r="AB48" s="53"/>
      <c r="AC48" s="54"/>
      <c r="AD48" s="67">
        <f t="shared" si="0"/>
        <v>0</v>
      </c>
      <c r="AE48" s="290">
        <f>AE10*AD48</f>
        <v>0</v>
      </c>
      <c r="AF48" s="291"/>
      <c r="AG48" s="68">
        <f>AG10*AD48</f>
        <v>0</v>
      </c>
      <c r="AH48" s="87">
        <f t="shared" si="1"/>
        <v>0</v>
      </c>
      <c r="AI48" s="89">
        <f>AK48*AH48/(V3*1000)</f>
        <v>0</v>
      </c>
      <c r="AJ48" s="90"/>
      <c r="AK48" s="91">
        <v>66.7</v>
      </c>
      <c r="AL48" s="1"/>
      <c r="AM48" s="1"/>
    </row>
    <row r="49" spans="1:39" ht="15" customHeight="1">
      <c r="A49" s="287" t="s">
        <v>77</v>
      </c>
      <c r="B49" s="288"/>
      <c r="C49" s="288"/>
      <c r="D49" s="288"/>
      <c r="E49" s="289"/>
      <c r="F49" s="52"/>
      <c r="G49" s="53"/>
      <c r="H49" s="53"/>
      <c r="I49" s="53"/>
      <c r="J49" s="54"/>
      <c r="K49" s="52"/>
      <c r="L49" s="53"/>
      <c r="M49" s="53"/>
      <c r="N49" s="53"/>
      <c r="O49" s="53"/>
      <c r="P49" s="53"/>
      <c r="Q49" s="54"/>
      <c r="R49" s="52"/>
      <c r="S49" s="53"/>
      <c r="T49" s="53"/>
      <c r="U49" s="55"/>
      <c r="V49" s="54"/>
      <c r="W49" s="52"/>
      <c r="X49" s="53"/>
      <c r="Y49" s="53"/>
      <c r="Z49" s="53"/>
      <c r="AA49" s="53"/>
      <c r="AB49" s="53"/>
      <c r="AC49" s="54"/>
      <c r="AD49" s="67">
        <f>SUM(F49:AC49)</f>
        <v>0</v>
      </c>
      <c r="AE49" s="290">
        <f>AE10*AD49</f>
        <v>0</v>
      </c>
      <c r="AF49" s="291"/>
      <c r="AG49" s="68">
        <f>AG10*AD49</f>
        <v>0</v>
      </c>
      <c r="AH49" s="87">
        <f>SUM(AE49:AG49)</f>
        <v>0</v>
      </c>
      <c r="AI49" s="89">
        <f>AK49*AH49/(V3*1000)</f>
        <v>0</v>
      </c>
      <c r="AJ49" s="90"/>
      <c r="AK49" s="91"/>
      <c r="AL49" s="1"/>
      <c r="AM49" s="1"/>
    </row>
    <row r="50" spans="1:39" ht="15" customHeight="1">
      <c r="A50" s="287" t="s">
        <v>78</v>
      </c>
      <c r="B50" s="288"/>
      <c r="C50" s="288"/>
      <c r="D50" s="288"/>
      <c r="E50" s="289"/>
      <c r="F50" s="52"/>
      <c r="G50" s="53"/>
      <c r="H50" s="53"/>
      <c r="I50" s="53"/>
      <c r="J50" s="54"/>
      <c r="K50" s="52"/>
      <c r="L50" s="53"/>
      <c r="M50" s="53"/>
      <c r="N50" s="53"/>
      <c r="O50" s="53"/>
      <c r="P50" s="53"/>
      <c r="Q50" s="54"/>
      <c r="R50" s="52"/>
      <c r="S50" s="53"/>
      <c r="T50" s="53"/>
      <c r="U50" s="55"/>
      <c r="V50" s="54"/>
      <c r="W50" s="52"/>
      <c r="X50" s="53"/>
      <c r="Y50" s="53"/>
      <c r="Z50" s="53"/>
      <c r="AA50" s="53"/>
      <c r="AB50" s="53"/>
      <c r="AC50" s="54"/>
      <c r="AD50" s="67">
        <f>SUM(F50:AC50)</f>
        <v>0</v>
      </c>
      <c r="AE50" s="290">
        <f>AE10*AD50</f>
        <v>0</v>
      </c>
      <c r="AF50" s="291"/>
      <c r="AG50" s="68">
        <f>AG10*AD50</f>
        <v>0</v>
      </c>
      <c r="AH50" s="87">
        <f>SUM(AE50:AG50)</f>
        <v>0</v>
      </c>
      <c r="AI50" s="89">
        <f>AK50*AH50/(V3*1000)</f>
        <v>0</v>
      </c>
      <c r="AJ50" s="90"/>
      <c r="AK50" s="91">
        <v>219.63</v>
      </c>
      <c r="AL50" s="1"/>
      <c r="AM50" s="1"/>
    </row>
    <row r="51" spans="1:39" ht="15" customHeight="1">
      <c r="A51" s="295" t="s">
        <v>33</v>
      </c>
      <c r="B51" s="296"/>
      <c r="C51" s="296"/>
      <c r="D51" s="296"/>
      <c r="E51" s="297"/>
      <c r="F51" s="52"/>
      <c r="G51" s="53"/>
      <c r="H51" s="53"/>
      <c r="I51" s="53"/>
      <c r="J51" s="54"/>
      <c r="K51" s="52"/>
      <c r="L51" s="53"/>
      <c r="M51" s="53"/>
      <c r="N51" s="53"/>
      <c r="O51" s="53"/>
      <c r="P51" s="53"/>
      <c r="Q51" s="54"/>
      <c r="R51" s="52"/>
      <c r="S51" s="53"/>
      <c r="T51" s="53"/>
      <c r="U51" s="55"/>
      <c r="V51" s="54"/>
      <c r="W51" s="52"/>
      <c r="X51" s="53"/>
      <c r="Y51" s="53"/>
      <c r="Z51" s="53"/>
      <c r="AA51" s="53"/>
      <c r="AB51" s="53"/>
      <c r="AC51" s="54"/>
      <c r="AD51" s="67">
        <f t="shared" si="0"/>
        <v>0</v>
      </c>
      <c r="AE51" s="290">
        <f>AE10*AD51</f>
        <v>0</v>
      </c>
      <c r="AF51" s="291"/>
      <c r="AG51" s="68">
        <f>AG10*AD51</f>
        <v>0</v>
      </c>
      <c r="AH51" s="87">
        <f t="shared" si="1"/>
        <v>0</v>
      </c>
      <c r="AI51" s="89">
        <f>AK51*AH51/(V3*1000)</f>
        <v>0</v>
      </c>
      <c r="AJ51" s="90"/>
      <c r="AK51" s="91">
        <v>126.08</v>
      </c>
      <c r="AL51" s="1"/>
      <c r="AM51" s="1"/>
    </row>
    <row r="52" spans="1:39" ht="15" customHeight="1">
      <c r="A52" s="295" t="s">
        <v>34</v>
      </c>
      <c r="B52" s="296"/>
      <c r="C52" s="296"/>
      <c r="D52" s="296"/>
      <c r="E52" s="297"/>
      <c r="F52" s="52"/>
      <c r="G52" s="53"/>
      <c r="H52" s="53"/>
      <c r="I52" s="53"/>
      <c r="J52" s="54"/>
      <c r="K52" s="52"/>
      <c r="L52" s="53"/>
      <c r="M52" s="53"/>
      <c r="N52" s="53"/>
      <c r="O52" s="53"/>
      <c r="P52" s="53"/>
      <c r="Q52" s="54"/>
      <c r="R52" s="52"/>
      <c r="S52" s="53"/>
      <c r="T52" s="53"/>
      <c r="U52" s="55"/>
      <c r="V52" s="54"/>
      <c r="W52" s="52"/>
      <c r="X52" s="53"/>
      <c r="Y52" s="53"/>
      <c r="Z52" s="53"/>
      <c r="AA52" s="53"/>
      <c r="AB52" s="53"/>
      <c r="AC52" s="54"/>
      <c r="AD52" s="67">
        <f t="shared" si="0"/>
        <v>0</v>
      </c>
      <c r="AE52" s="290">
        <f>AE10*AD52</f>
        <v>0</v>
      </c>
      <c r="AF52" s="291"/>
      <c r="AG52" s="68">
        <f>AG10*AD52</f>
        <v>0</v>
      </c>
      <c r="AH52" s="87">
        <f t="shared" si="1"/>
        <v>0</v>
      </c>
      <c r="AI52" s="89">
        <f>AK52*AH52/(V3*1000)</f>
        <v>0</v>
      </c>
      <c r="AJ52" s="90"/>
      <c r="AK52" s="91">
        <v>63.26</v>
      </c>
      <c r="AL52" s="1"/>
      <c r="AM52" s="1"/>
    </row>
    <row r="53" spans="1:39" ht="15" customHeight="1">
      <c r="A53" s="295" t="s">
        <v>35</v>
      </c>
      <c r="B53" s="296"/>
      <c r="C53" s="296"/>
      <c r="D53" s="296"/>
      <c r="E53" s="297"/>
      <c r="F53" s="52"/>
      <c r="G53" s="53"/>
      <c r="H53" s="53"/>
      <c r="I53" s="53"/>
      <c r="J53" s="54"/>
      <c r="K53" s="52"/>
      <c r="L53" s="53"/>
      <c r="M53" s="53"/>
      <c r="N53" s="53"/>
      <c r="O53" s="53"/>
      <c r="P53" s="53"/>
      <c r="Q53" s="54"/>
      <c r="R53" s="52"/>
      <c r="S53" s="53"/>
      <c r="T53" s="53"/>
      <c r="U53" s="55"/>
      <c r="V53" s="54"/>
      <c r="W53" s="52"/>
      <c r="X53" s="53"/>
      <c r="Y53" s="53"/>
      <c r="Z53" s="53"/>
      <c r="AA53" s="53"/>
      <c r="AB53" s="53"/>
      <c r="AC53" s="54"/>
      <c r="AD53" s="67">
        <f t="shared" si="0"/>
        <v>0</v>
      </c>
      <c r="AE53" s="290">
        <f>AE10*AD53</f>
        <v>0</v>
      </c>
      <c r="AF53" s="291"/>
      <c r="AG53" s="68">
        <f>AG10*AD53</f>
        <v>0</v>
      </c>
      <c r="AH53" s="87">
        <f t="shared" si="1"/>
        <v>0</v>
      </c>
      <c r="AI53" s="89">
        <f>AK53*AH53/(V3*1000)</f>
        <v>0</v>
      </c>
      <c r="AJ53" s="90"/>
      <c r="AK53" s="91">
        <v>81.03</v>
      </c>
      <c r="AL53" s="1"/>
      <c r="AM53" s="1"/>
    </row>
    <row r="54" spans="1:39" ht="15" customHeight="1">
      <c r="A54" s="295" t="s">
        <v>36</v>
      </c>
      <c r="B54" s="296"/>
      <c r="C54" s="296"/>
      <c r="D54" s="296"/>
      <c r="E54" s="297"/>
      <c r="F54" s="52"/>
      <c r="G54" s="53"/>
      <c r="H54" s="53"/>
      <c r="I54" s="53"/>
      <c r="J54" s="54"/>
      <c r="K54" s="52"/>
      <c r="L54" s="53"/>
      <c r="M54" s="53"/>
      <c r="N54" s="53"/>
      <c r="O54" s="53"/>
      <c r="P54" s="53"/>
      <c r="Q54" s="54"/>
      <c r="R54" s="52"/>
      <c r="S54" s="53"/>
      <c r="T54" s="53"/>
      <c r="U54" s="55">
        <v>150</v>
      </c>
      <c r="V54" s="54"/>
      <c r="W54" s="52"/>
      <c r="X54" s="53"/>
      <c r="Y54" s="53"/>
      <c r="Z54" s="53"/>
      <c r="AA54" s="53"/>
      <c r="AB54" s="53"/>
      <c r="AC54" s="54"/>
      <c r="AD54" s="67">
        <f t="shared" si="0"/>
        <v>150</v>
      </c>
      <c r="AE54" s="290">
        <f>AE10*AD54</f>
        <v>450</v>
      </c>
      <c r="AF54" s="291"/>
      <c r="AG54" s="68">
        <f>AG10*AD54</f>
        <v>0</v>
      </c>
      <c r="AH54" s="87">
        <f t="shared" si="1"/>
        <v>450</v>
      </c>
      <c r="AI54" s="89">
        <f>AK54*AH54/(V3*1000)</f>
        <v>8.2274999999999991</v>
      </c>
      <c r="AJ54" s="90"/>
      <c r="AK54" s="91">
        <v>54.85</v>
      </c>
      <c r="AL54" s="1"/>
      <c r="AM54" s="1"/>
    </row>
    <row r="55" spans="1:39" ht="15" customHeight="1">
      <c r="A55" s="295" t="s">
        <v>37</v>
      </c>
      <c r="B55" s="296"/>
      <c r="C55" s="296"/>
      <c r="D55" s="296"/>
      <c r="E55" s="297"/>
      <c r="F55" s="52"/>
      <c r="G55" s="53"/>
      <c r="H55" s="53"/>
      <c r="I55" s="53"/>
      <c r="J55" s="54"/>
      <c r="K55" s="52"/>
      <c r="L55" s="53"/>
      <c r="M55" s="53"/>
      <c r="N55" s="53"/>
      <c r="O55" s="53"/>
      <c r="P55" s="53"/>
      <c r="Q55" s="54"/>
      <c r="R55" s="52"/>
      <c r="S55" s="53"/>
      <c r="T55" s="53"/>
      <c r="U55" s="55"/>
      <c r="V55" s="54"/>
      <c r="W55" s="52"/>
      <c r="X55" s="53"/>
      <c r="Y55" s="53"/>
      <c r="Z55" s="53"/>
      <c r="AA55" s="53"/>
      <c r="AB55" s="53"/>
      <c r="AC55" s="54"/>
      <c r="AD55" s="67">
        <f t="shared" si="0"/>
        <v>0</v>
      </c>
      <c r="AE55" s="290">
        <f>AE10*AD55</f>
        <v>0</v>
      </c>
      <c r="AF55" s="291"/>
      <c r="AG55" s="68">
        <f>AG10*AD55</f>
        <v>0</v>
      </c>
      <c r="AH55" s="87">
        <f t="shared" si="1"/>
        <v>0</v>
      </c>
      <c r="AI55" s="89">
        <f>AK55*AH55/(V3*1000)</f>
        <v>0</v>
      </c>
      <c r="AJ55" s="90"/>
      <c r="AK55" s="91">
        <v>14.16</v>
      </c>
      <c r="AL55" s="1"/>
      <c r="AM55" s="1"/>
    </row>
    <row r="56" spans="1:39" ht="15" customHeight="1">
      <c r="A56" s="295" t="s">
        <v>80</v>
      </c>
      <c r="B56" s="296"/>
      <c r="C56" s="296"/>
      <c r="D56" s="296"/>
      <c r="E56" s="297"/>
      <c r="F56" s="52"/>
      <c r="G56" s="53"/>
      <c r="H56" s="53"/>
      <c r="I56" s="53"/>
      <c r="J56" s="54"/>
      <c r="K56" s="52"/>
      <c r="L56" s="53"/>
      <c r="M56" s="53"/>
      <c r="N56" s="53"/>
      <c r="O56" s="53"/>
      <c r="P56" s="53"/>
      <c r="Q56" s="54"/>
      <c r="R56" s="52"/>
      <c r="S56" s="53"/>
      <c r="T56" s="53"/>
      <c r="U56" s="55"/>
      <c r="V56" s="54"/>
      <c r="W56" s="52"/>
      <c r="X56" s="53"/>
      <c r="Y56" s="53"/>
      <c r="Z56" s="53"/>
      <c r="AA56" s="53"/>
      <c r="AB56" s="53"/>
      <c r="AC56" s="54"/>
      <c r="AD56" s="67">
        <f t="shared" si="0"/>
        <v>0</v>
      </c>
      <c r="AE56" s="290">
        <f>AE10*AD56</f>
        <v>0</v>
      </c>
      <c r="AF56" s="291"/>
      <c r="AG56" s="68">
        <f>AG10*AD56</f>
        <v>0</v>
      </c>
      <c r="AH56" s="87">
        <f t="shared" si="1"/>
        <v>0</v>
      </c>
      <c r="AI56" s="89">
        <f>AK56*AH56/(V3*1000)</f>
        <v>0</v>
      </c>
      <c r="AJ56" s="90"/>
      <c r="AK56" s="91">
        <v>14.48</v>
      </c>
      <c r="AL56" s="1"/>
      <c r="AM56" s="1"/>
    </row>
    <row r="57" spans="1:39" ht="15" customHeight="1">
      <c r="A57" s="287" t="s">
        <v>81</v>
      </c>
      <c r="B57" s="288"/>
      <c r="C57" s="288"/>
      <c r="D57" s="288"/>
      <c r="E57" s="289"/>
      <c r="F57" s="52"/>
      <c r="G57" s="53"/>
      <c r="H57" s="53"/>
      <c r="I57" s="53"/>
      <c r="J57" s="54"/>
      <c r="K57" s="52"/>
      <c r="L57" s="53"/>
      <c r="M57" s="53"/>
      <c r="N57" s="53"/>
      <c r="O57" s="53"/>
      <c r="P57" s="53"/>
      <c r="Q57" s="54"/>
      <c r="R57" s="52"/>
      <c r="S57" s="53"/>
      <c r="T57" s="53"/>
      <c r="U57" s="55"/>
      <c r="V57" s="54"/>
      <c r="W57" s="52"/>
      <c r="X57" s="53"/>
      <c r="Y57" s="53"/>
      <c r="Z57" s="53"/>
      <c r="AA57" s="53"/>
      <c r="AB57" s="53"/>
      <c r="AC57" s="54"/>
      <c r="AD57" s="67">
        <f>SUM(F57:AC57)</f>
        <v>0</v>
      </c>
      <c r="AE57" s="290">
        <f>AE10*AD57</f>
        <v>0</v>
      </c>
      <c r="AF57" s="291"/>
      <c r="AG57" s="68">
        <f>AG10*AD57</f>
        <v>0</v>
      </c>
      <c r="AH57" s="87">
        <f>SUM(AE57:AG57)</f>
        <v>0</v>
      </c>
      <c r="AI57" s="89">
        <f>AK57*AH57/(V3*1000)</f>
        <v>0</v>
      </c>
      <c r="AJ57" s="90"/>
      <c r="AK57" s="91">
        <v>60.79</v>
      </c>
      <c r="AL57" s="1"/>
      <c r="AM57" s="1"/>
    </row>
    <row r="58" spans="1:39" ht="15" customHeight="1">
      <c r="A58" s="295" t="s">
        <v>38</v>
      </c>
      <c r="B58" s="296"/>
      <c r="C58" s="296"/>
      <c r="D58" s="296"/>
      <c r="E58" s="297"/>
      <c r="F58" s="52"/>
      <c r="G58" s="53"/>
      <c r="H58" s="53"/>
      <c r="I58" s="53"/>
      <c r="J58" s="54"/>
      <c r="K58" s="52"/>
      <c r="L58" s="53"/>
      <c r="M58" s="53"/>
      <c r="N58" s="53"/>
      <c r="O58" s="53"/>
      <c r="P58" s="53"/>
      <c r="Q58" s="54"/>
      <c r="R58" s="52"/>
      <c r="S58" s="53"/>
      <c r="T58" s="53"/>
      <c r="U58" s="55"/>
      <c r="V58" s="54"/>
      <c r="W58" s="52"/>
      <c r="X58" s="53"/>
      <c r="Y58" s="53"/>
      <c r="Z58" s="53"/>
      <c r="AA58" s="53"/>
      <c r="AB58" s="53"/>
      <c r="AC58" s="54"/>
      <c r="AD58" s="67">
        <f t="shared" si="0"/>
        <v>0</v>
      </c>
      <c r="AE58" s="290">
        <f>AE10*AD58</f>
        <v>0</v>
      </c>
      <c r="AF58" s="291"/>
      <c r="AG58" s="68">
        <f>AG10*AD58</f>
        <v>0</v>
      </c>
      <c r="AH58" s="87">
        <f t="shared" si="1"/>
        <v>0</v>
      </c>
      <c r="AI58" s="89">
        <f>AK58*AH58/(V3*1000)</f>
        <v>0</v>
      </c>
      <c r="AJ58" s="90"/>
      <c r="AK58" s="91">
        <v>20.87</v>
      </c>
      <c r="AL58" s="1"/>
      <c r="AM58" s="1"/>
    </row>
    <row r="59" spans="1:39" ht="15" customHeight="1">
      <c r="A59" s="295" t="s">
        <v>39</v>
      </c>
      <c r="B59" s="296"/>
      <c r="C59" s="296"/>
      <c r="D59" s="296"/>
      <c r="E59" s="297"/>
      <c r="F59" s="52"/>
      <c r="G59" s="53"/>
      <c r="H59" s="53"/>
      <c r="I59" s="53"/>
      <c r="J59" s="54"/>
      <c r="K59" s="52"/>
      <c r="L59" s="53"/>
      <c r="M59" s="53"/>
      <c r="N59" s="53"/>
      <c r="O59" s="53"/>
      <c r="P59" s="53"/>
      <c r="Q59" s="54"/>
      <c r="R59" s="52"/>
      <c r="S59" s="53"/>
      <c r="T59" s="53"/>
      <c r="U59" s="55"/>
      <c r="V59" s="54"/>
      <c r="W59" s="52"/>
      <c r="X59" s="53"/>
      <c r="Y59" s="53"/>
      <c r="Z59" s="53"/>
      <c r="AA59" s="53"/>
      <c r="AB59" s="53"/>
      <c r="AC59" s="54"/>
      <c r="AD59" s="67">
        <f t="shared" si="0"/>
        <v>0</v>
      </c>
      <c r="AE59" s="290">
        <f>AE10*AD59</f>
        <v>0</v>
      </c>
      <c r="AF59" s="291"/>
      <c r="AG59" s="68">
        <f>AG10*AD59</f>
        <v>0</v>
      </c>
      <c r="AH59" s="87">
        <f t="shared" si="1"/>
        <v>0</v>
      </c>
      <c r="AI59" s="89">
        <f>AK59*AH59/(V3*1000)</f>
        <v>0</v>
      </c>
      <c r="AJ59" s="90"/>
      <c r="AK59" s="91">
        <v>0.01</v>
      </c>
      <c r="AL59" s="1"/>
      <c r="AM59" s="1"/>
    </row>
    <row r="60" spans="1:39" ht="15" customHeight="1">
      <c r="A60" s="287" t="s">
        <v>64</v>
      </c>
      <c r="B60" s="288"/>
      <c r="C60" s="288"/>
      <c r="D60" s="288"/>
      <c r="E60" s="289"/>
      <c r="F60" s="52"/>
      <c r="G60" s="53"/>
      <c r="H60" s="53"/>
      <c r="I60" s="53"/>
      <c r="J60" s="54"/>
      <c r="K60" s="52"/>
      <c r="L60" s="53"/>
      <c r="M60" s="53"/>
      <c r="N60" s="53"/>
      <c r="O60" s="53"/>
      <c r="P60" s="53"/>
      <c r="Q60" s="54"/>
      <c r="R60" s="52"/>
      <c r="S60" s="53"/>
      <c r="T60" s="53"/>
      <c r="U60" s="55"/>
      <c r="V60" s="54"/>
      <c r="W60" s="52"/>
      <c r="X60" s="53"/>
      <c r="Y60" s="53"/>
      <c r="Z60" s="53"/>
      <c r="AA60" s="53"/>
      <c r="AB60" s="53"/>
      <c r="AC60" s="54"/>
      <c r="AD60" s="67">
        <f t="shared" si="0"/>
        <v>0</v>
      </c>
      <c r="AE60" s="290">
        <f>AE10*AD60</f>
        <v>0</v>
      </c>
      <c r="AF60" s="291"/>
      <c r="AG60" s="68">
        <f>AG10*AD60</f>
        <v>0</v>
      </c>
      <c r="AH60" s="87">
        <f t="shared" si="1"/>
        <v>0</v>
      </c>
      <c r="AI60" s="89">
        <f>AK60*AH60/(V3*1000)</f>
        <v>0</v>
      </c>
      <c r="AJ60" s="90"/>
      <c r="AK60" s="91">
        <v>81.47</v>
      </c>
      <c r="AL60" s="1"/>
      <c r="AM60" s="1"/>
    </row>
    <row r="61" spans="1:39" ht="15" customHeight="1">
      <c r="A61" s="295" t="s">
        <v>47</v>
      </c>
      <c r="B61" s="296"/>
      <c r="C61" s="296"/>
      <c r="D61" s="296"/>
      <c r="E61" s="297"/>
      <c r="F61" s="52"/>
      <c r="G61" s="53"/>
      <c r="H61" s="53"/>
      <c r="I61" s="53"/>
      <c r="J61" s="54"/>
      <c r="K61" s="52"/>
      <c r="L61" s="53"/>
      <c r="M61" s="53"/>
      <c r="N61" s="53"/>
      <c r="O61" s="53"/>
      <c r="P61" s="53"/>
      <c r="Q61" s="54"/>
      <c r="R61" s="52"/>
      <c r="S61" s="53"/>
      <c r="T61" s="53"/>
      <c r="U61" s="55"/>
      <c r="V61" s="54"/>
      <c r="W61" s="52"/>
      <c r="X61" s="53"/>
      <c r="Y61" s="53"/>
      <c r="Z61" s="53"/>
      <c r="AA61" s="53"/>
      <c r="AB61" s="53"/>
      <c r="AC61" s="54"/>
      <c r="AD61" s="67">
        <f t="shared" si="0"/>
        <v>0</v>
      </c>
      <c r="AE61" s="290">
        <f>AE10*AD61</f>
        <v>0</v>
      </c>
      <c r="AF61" s="291"/>
      <c r="AG61" s="68">
        <f>AG10*AD61</f>
        <v>0</v>
      </c>
      <c r="AH61" s="87">
        <f t="shared" si="1"/>
        <v>0</v>
      </c>
      <c r="AI61" s="89">
        <f>AK61*AH61/(V3*1000)</f>
        <v>0</v>
      </c>
      <c r="AJ61" s="90"/>
      <c r="AK61" s="91">
        <v>43.81</v>
      </c>
      <c r="AL61" s="1"/>
      <c r="AM61" s="1"/>
    </row>
    <row r="62" spans="1:39" ht="15" customHeight="1">
      <c r="A62" s="295" t="s">
        <v>40</v>
      </c>
      <c r="B62" s="296"/>
      <c r="C62" s="296"/>
      <c r="D62" s="296"/>
      <c r="E62" s="297"/>
      <c r="F62" s="52"/>
      <c r="G62" s="53"/>
      <c r="H62" s="53"/>
      <c r="I62" s="53"/>
      <c r="J62" s="54"/>
      <c r="K62" s="52"/>
      <c r="L62" s="53"/>
      <c r="M62" s="53"/>
      <c r="N62" s="53"/>
      <c r="O62" s="53"/>
      <c r="P62" s="53"/>
      <c r="Q62" s="54"/>
      <c r="R62" s="52"/>
      <c r="S62" s="53"/>
      <c r="T62" s="53"/>
      <c r="U62" s="55"/>
      <c r="V62" s="54"/>
      <c r="W62" s="52"/>
      <c r="X62" s="53"/>
      <c r="Y62" s="53"/>
      <c r="Z62" s="53"/>
      <c r="AA62" s="53"/>
      <c r="AB62" s="53"/>
      <c r="AC62" s="54"/>
      <c r="AD62" s="67">
        <f t="shared" si="0"/>
        <v>0</v>
      </c>
      <c r="AE62" s="290">
        <f>AE10*AD62</f>
        <v>0</v>
      </c>
      <c r="AF62" s="291"/>
      <c r="AG62" s="68">
        <f>AG10*AD62</f>
        <v>0</v>
      </c>
      <c r="AH62" s="87">
        <f t="shared" si="1"/>
        <v>0</v>
      </c>
      <c r="AI62" s="89">
        <f>AK62*AH62/(V3*1000)</f>
        <v>0</v>
      </c>
      <c r="AJ62" s="90"/>
      <c r="AK62" s="91">
        <v>0.01</v>
      </c>
      <c r="AL62" s="1"/>
      <c r="AM62" s="1"/>
    </row>
    <row r="63" spans="1:39" ht="15" customHeight="1">
      <c r="A63" s="287" t="s">
        <v>66</v>
      </c>
      <c r="B63" s="288"/>
      <c r="C63" s="288"/>
      <c r="D63" s="288"/>
      <c r="E63" s="289"/>
      <c r="F63" s="52"/>
      <c r="G63" s="53"/>
      <c r="H63" s="53"/>
      <c r="I63" s="53"/>
      <c r="J63" s="54"/>
      <c r="K63" s="52"/>
      <c r="L63" s="53"/>
      <c r="M63" s="53"/>
      <c r="N63" s="53"/>
      <c r="O63" s="53"/>
      <c r="P63" s="53"/>
      <c r="Q63" s="54"/>
      <c r="R63" s="52"/>
      <c r="S63" s="53"/>
      <c r="T63" s="53"/>
      <c r="U63" s="55"/>
      <c r="V63" s="54"/>
      <c r="W63" s="52"/>
      <c r="X63" s="53"/>
      <c r="Y63" s="53"/>
      <c r="Z63" s="53"/>
      <c r="AA63" s="53"/>
      <c r="AB63" s="53"/>
      <c r="AC63" s="54"/>
      <c r="AD63" s="67">
        <f t="shared" si="0"/>
        <v>0</v>
      </c>
      <c r="AE63" s="290">
        <f>AE10*AD63</f>
        <v>0</v>
      </c>
      <c r="AF63" s="291"/>
      <c r="AG63" s="68">
        <f>AG10*AD63</f>
        <v>0</v>
      </c>
      <c r="AH63" s="87">
        <f t="shared" si="1"/>
        <v>0</v>
      </c>
      <c r="AI63" s="89">
        <f>AK63*AH63/(V3*1000)</f>
        <v>0</v>
      </c>
      <c r="AJ63" s="90"/>
      <c r="AK63" s="91">
        <v>68.599999999999994</v>
      </c>
      <c r="AL63" s="1"/>
      <c r="AM63" s="1"/>
    </row>
    <row r="64" spans="1:39" ht="15" customHeight="1">
      <c r="A64" s="287" t="s">
        <v>84</v>
      </c>
      <c r="B64" s="288"/>
      <c r="C64" s="288"/>
      <c r="D64" s="288"/>
      <c r="E64" s="289"/>
      <c r="F64" s="52"/>
      <c r="G64" s="53"/>
      <c r="H64" s="53"/>
      <c r="I64" s="53"/>
      <c r="J64" s="54"/>
      <c r="K64" s="52"/>
      <c r="L64" s="53"/>
      <c r="M64" s="53"/>
      <c r="N64" s="53"/>
      <c r="O64" s="53"/>
      <c r="P64" s="53"/>
      <c r="Q64" s="54"/>
      <c r="R64" s="52"/>
      <c r="S64" s="53"/>
      <c r="T64" s="53"/>
      <c r="U64" s="55"/>
      <c r="V64" s="54"/>
      <c r="W64" s="52"/>
      <c r="X64" s="53"/>
      <c r="Y64" s="53"/>
      <c r="Z64" s="53"/>
      <c r="AA64" s="53"/>
      <c r="AB64" s="53"/>
      <c r="AC64" s="54"/>
      <c r="AD64" s="67">
        <f>SUM(F64:AC64)</f>
        <v>0</v>
      </c>
      <c r="AE64" s="290">
        <f>AE10*AD64</f>
        <v>0</v>
      </c>
      <c r="AF64" s="291"/>
      <c r="AG64" s="68">
        <f>AG10*AD64</f>
        <v>0</v>
      </c>
      <c r="AH64" s="87">
        <f>SUM(AE64:AG64)</f>
        <v>0</v>
      </c>
      <c r="AI64" s="89">
        <f>AK64*AH64/(V3*1000)</f>
        <v>0</v>
      </c>
      <c r="AJ64" s="90"/>
      <c r="AK64" s="91">
        <v>215.38</v>
      </c>
      <c r="AL64" s="1"/>
      <c r="AM64" s="1"/>
    </row>
    <row r="65" spans="1:39" ht="15" customHeight="1">
      <c r="A65" s="287" t="s">
        <v>70</v>
      </c>
      <c r="B65" s="288"/>
      <c r="C65" s="288"/>
      <c r="D65" s="288"/>
      <c r="E65" s="289"/>
      <c r="F65" s="52"/>
      <c r="G65" s="53"/>
      <c r="H65" s="53"/>
      <c r="I65" s="53"/>
      <c r="J65" s="54"/>
      <c r="K65" s="52"/>
      <c r="L65" s="53"/>
      <c r="M65" s="53"/>
      <c r="N65" s="53"/>
      <c r="O65" s="53"/>
      <c r="P65" s="53"/>
      <c r="Q65" s="54"/>
      <c r="R65" s="52"/>
      <c r="S65" s="53"/>
      <c r="T65" s="53"/>
      <c r="U65" s="55"/>
      <c r="V65" s="54"/>
      <c r="W65" s="52"/>
      <c r="X65" s="53"/>
      <c r="Y65" s="53"/>
      <c r="Z65" s="53"/>
      <c r="AA65" s="53"/>
      <c r="AB65" s="53"/>
      <c r="AC65" s="54"/>
      <c r="AD65" s="67">
        <f t="shared" si="0"/>
        <v>0</v>
      </c>
      <c r="AE65" s="290">
        <f>AE10*AD65</f>
        <v>0</v>
      </c>
      <c r="AF65" s="291"/>
      <c r="AG65" s="68">
        <f>AG10*AD65</f>
        <v>0</v>
      </c>
      <c r="AH65" s="87">
        <f t="shared" si="1"/>
        <v>0</v>
      </c>
      <c r="AI65" s="89">
        <f>AK65*AH65/(V3*1000)</f>
        <v>0</v>
      </c>
      <c r="AJ65" s="90"/>
      <c r="AK65" s="91">
        <v>85.77</v>
      </c>
      <c r="AL65" s="1"/>
      <c r="AM65" s="1"/>
    </row>
    <row r="66" spans="1:39" ht="15" customHeight="1">
      <c r="A66" s="287" t="s">
        <v>74</v>
      </c>
      <c r="B66" s="288"/>
      <c r="C66" s="288"/>
      <c r="D66" s="288"/>
      <c r="E66" s="289"/>
      <c r="F66" s="52"/>
      <c r="G66" s="53"/>
      <c r="H66" s="53"/>
      <c r="I66" s="53"/>
      <c r="J66" s="54"/>
      <c r="K66" s="52"/>
      <c r="L66" s="53"/>
      <c r="M66" s="53"/>
      <c r="N66" s="53"/>
      <c r="O66" s="53"/>
      <c r="P66" s="53"/>
      <c r="Q66" s="54"/>
      <c r="R66" s="52"/>
      <c r="S66" s="53"/>
      <c r="T66" s="53"/>
      <c r="U66" s="55"/>
      <c r="V66" s="54"/>
      <c r="W66" s="52"/>
      <c r="X66" s="53"/>
      <c r="Y66" s="53"/>
      <c r="Z66" s="53"/>
      <c r="AA66" s="53"/>
      <c r="AB66" s="53"/>
      <c r="AC66" s="54"/>
      <c r="AD66" s="67">
        <f t="shared" si="0"/>
        <v>0</v>
      </c>
      <c r="AE66" s="290">
        <f>AE10*AD66</f>
        <v>0</v>
      </c>
      <c r="AF66" s="291"/>
      <c r="AG66" s="68">
        <f>AG10*AD66</f>
        <v>0</v>
      </c>
      <c r="AH66" s="87">
        <f t="shared" si="1"/>
        <v>0</v>
      </c>
      <c r="AI66" s="89">
        <f>AK66*AH66/(V3*1000)</f>
        <v>0</v>
      </c>
      <c r="AJ66" s="90"/>
      <c r="AK66" s="91">
        <v>71.16</v>
      </c>
      <c r="AL66" s="1"/>
      <c r="AM66" s="1"/>
    </row>
    <row r="67" spans="1:39" ht="15" customHeight="1">
      <c r="A67" s="287" t="s">
        <v>82</v>
      </c>
      <c r="B67" s="288"/>
      <c r="C67" s="288"/>
      <c r="D67" s="288"/>
      <c r="E67" s="289"/>
      <c r="F67" s="52"/>
      <c r="G67" s="53"/>
      <c r="H67" s="53"/>
      <c r="I67" s="53"/>
      <c r="J67" s="54"/>
      <c r="K67" s="52"/>
      <c r="L67" s="53"/>
      <c r="M67" s="53"/>
      <c r="N67" s="53"/>
      <c r="O67" s="53"/>
      <c r="P67" s="53"/>
      <c r="Q67" s="54"/>
      <c r="R67" s="52"/>
      <c r="S67" s="53"/>
      <c r="T67" s="53"/>
      <c r="U67" s="55"/>
      <c r="V67" s="54"/>
      <c r="W67" s="52"/>
      <c r="X67" s="53"/>
      <c r="Y67" s="53"/>
      <c r="Z67" s="53"/>
      <c r="AA67" s="53"/>
      <c r="AB67" s="53"/>
      <c r="AC67" s="54"/>
      <c r="AD67" s="67">
        <f t="shared" si="0"/>
        <v>0</v>
      </c>
      <c r="AE67" s="290">
        <f>AE11*AD67</f>
        <v>0</v>
      </c>
      <c r="AF67" s="291"/>
      <c r="AG67" s="68">
        <f>AG11*AD67</f>
        <v>0</v>
      </c>
      <c r="AH67" s="87">
        <f t="shared" si="1"/>
        <v>0</v>
      </c>
      <c r="AI67" s="89">
        <f>AK67*AH67/(V3*1000)</f>
        <v>0</v>
      </c>
      <c r="AJ67" s="90"/>
      <c r="AK67" s="91">
        <v>122.22</v>
      </c>
      <c r="AL67" s="1"/>
      <c r="AM67" s="1"/>
    </row>
    <row r="68" spans="1:39" ht="15" customHeight="1">
      <c r="A68" s="287" t="s">
        <v>75</v>
      </c>
      <c r="B68" s="288"/>
      <c r="C68" s="288"/>
      <c r="D68" s="288"/>
      <c r="E68" s="289"/>
      <c r="F68" s="59"/>
      <c r="G68" s="60"/>
      <c r="H68" s="60"/>
      <c r="I68" s="60"/>
      <c r="J68" s="61"/>
      <c r="K68" s="59"/>
      <c r="L68" s="60"/>
      <c r="M68" s="60"/>
      <c r="N68" s="60"/>
      <c r="O68" s="60"/>
      <c r="P68" s="60"/>
      <c r="Q68" s="61"/>
      <c r="R68" s="59"/>
      <c r="S68" s="60"/>
      <c r="T68" s="60"/>
      <c r="U68" s="62"/>
      <c r="V68" s="61"/>
      <c r="W68" s="59"/>
      <c r="X68" s="60"/>
      <c r="Y68" s="60"/>
      <c r="Z68" s="60"/>
      <c r="AA68" s="60"/>
      <c r="AB68" s="60"/>
      <c r="AC68" s="61"/>
      <c r="AD68" s="85">
        <f t="shared" si="0"/>
        <v>0</v>
      </c>
      <c r="AE68" s="290"/>
      <c r="AF68" s="291"/>
      <c r="AG68" s="68"/>
      <c r="AH68" s="87">
        <f t="shared" si="1"/>
        <v>0</v>
      </c>
      <c r="AI68" s="89">
        <f>AK68*AH68/(V3*1000)</f>
        <v>0</v>
      </c>
      <c r="AJ68" s="90"/>
      <c r="AK68" s="91">
        <v>1514.22</v>
      </c>
      <c r="AL68" s="1"/>
      <c r="AM68" s="1"/>
    </row>
    <row r="69" spans="1:39" ht="15" customHeight="1">
      <c r="A69" s="287" t="s">
        <v>89</v>
      </c>
      <c r="B69" s="292"/>
      <c r="C69" s="292"/>
      <c r="D69" s="292"/>
      <c r="E69" s="293"/>
      <c r="F69" s="95"/>
      <c r="G69" s="96"/>
      <c r="H69" s="96"/>
      <c r="I69" s="96"/>
      <c r="J69" s="97"/>
      <c r="K69" s="95"/>
      <c r="L69" s="96"/>
      <c r="M69" s="96"/>
      <c r="N69" s="96"/>
      <c r="O69" s="96"/>
      <c r="P69" s="96"/>
      <c r="Q69" s="97"/>
      <c r="R69" s="95"/>
      <c r="S69" s="96"/>
      <c r="T69" s="96"/>
      <c r="U69" s="98"/>
      <c r="V69" s="97"/>
      <c r="W69" s="95"/>
      <c r="X69" s="96"/>
      <c r="Y69" s="96"/>
      <c r="Z69" s="96"/>
      <c r="AA69" s="96"/>
      <c r="AB69" s="96"/>
      <c r="AC69" s="97"/>
      <c r="AD69" s="99">
        <f t="shared" si="0"/>
        <v>0</v>
      </c>
      <c r="AE69" s="294">
        <f>AE10*AD69</f>
        <v>0</v>
      </c>
      <c r="AF69" s="291"/>
      <c r="AG69" s="68">
        <f>AG10*AD69</f>
        <v>0</v>
      </c>
      <c r="AH69" s="87">
        <f t="shared" si="1"/>
        <v>0</v>
      </c>
      <c r="AI69" s="89">
        <f>AK69*AH69/(V3*1000)</f>
        <v>0</v>
      </c>
      <c r="AJ69" s="90"/>
      <c r="AK69" s="91">
        <v>1</v>
      </c>
      <c r="AL69" s="1"/>
      <c r="AM69" s="1"/>
    </row>
    <row r="70" spans="1:39" ht="15" customHeight="1">
      <c r="A70" s="287" t="s">
        <v>91</v>
      </c>
      <c r="B70" s="292"/>
      <c r="C70" s="292"/>
      <c r="D70" s="292"/>
      <c r="E70" s="293"/>
      <c r="F70" s="59"/>
      <c r="G70" s="60"/>
      <c r="H70" s="60"/>
      <c r="I70" s="60"/>
      <c r="J70" s="61"/>
      <c r="K70" s="59"/>
      <c r="L70" s="60"/>
      <c r="M70" s="60"/>
      <c r="N70" s="60"/>
      <c r="O70" s="60"/>
      <c r="P70" s="60"/>
      <c r="Q70" s="61"/>
      <c r="R70" s="59"/>
      <c r="S70" s="60"/>
      <c r="T70" s="60"/>
      <c r="U70" s="62"/>
      <c r="V70" s="61"/>
      <c r="W70" s="59"/>
      <c r="X70" s="60"/>
      <c r="Y70" s="60"/>
      <c r="Z70" s="60"/>
      <c r="AA70" s="60"/>
      <c r="AB70" s="60"/>
      <c r="AC70" s="61"/>
      <c r="AD70" s="85">
        <f t="shared" si="0"/>
        <v>0</v>
      </c>
      <c r="AE70" s="294">
        <f>AE10*AD70</f>
        <v>0</v>
      </c>
      <c r="AF70" s="291"/>
      <c r="AG70" s="68">
        <f>AG10*AD70</f>
        <v>0</v>
      </c>
      <c r="AH70" s="87">
        <f t="shared" si="1"/>
        <v>0</v>
      </c>
      <c r="AI70" s="89">
        <f>AK70*AH70/(V3*1000)</f>
        <v>0</v>
      </c>
      <c r="AJ70" s="90"/>
      <c r="AK70" s="91">
        <v>343.88</v>
      </c>
      <c r="AL70" s="1"/>
      <c r="AM70" s="1"/>
    </row>
    <row r="71" spans="1:39" ht="15" customHeight="1">
      <c r="A71" s="287" t="s">
        <v>76</v>
      </c>
      <c r="B71" s="292"/>
      <c r="C71" s="292"/>
      <c r="D71" s="292"/>
      <c r="E71" s="293"/>
      <c r="F71" s="59"/>
      <c r="G71" s="60"/>
      <c r="H71" s="60"/>
      <c r="I71" s="60"/>
      <c r="J71" s="61"/>
      <c r="K71" s="59"/>
      <c r="L71" s="60"/>
      <c r="M71" s="60"/>
      <c r="N71" s="60"/>
      <c r="O71" s="60"/>
      <c r="P71" s="60"/>
      <c r="Q71" s="61"/>
      <c r="R71" s="59"/>
      <c r="S71" s="60"/>
      <c r="T71" s="60"/>
      <c r="U71" s="62"/>
      <c r="V71" s="61"/>
      <c r="W71" s="59"/>
      <c r="X71" s="60"/>
      <c r="Y71" s="60"/>
      <c r="Z71" s="60"/>
      <c r="AA71" s="60"/>
      <c r="AB71" s="60"/>
      <c r="AC71" s="61"/>
      <c r="AD71" s="85">
        <f t="shared" si="0"/>
        <v>0</v>
      </c>
      <c r="AE71" s="294">
        <f>AE10*AD71</f>
        <v>0</v>
      </c>
      <c r="AF71" s="291"/>
      <c r="AG71" s="68">
        <f>AG10*AD71</f>
        <v>0</v>
      </c>
      <c r="AH71" s="87">
        <f t="shared" si="1"/>
        <v>0</v>
      </c>
      <c r="AI71" s="89">
        <f>AK71*AH71/(V3*1000)</f>
        <v>0</v>
      </c>
      <c r="AJ71" s="90"/>
      <c r="AK71" s="91">
        <v>499.7</v>
      </c>
      <c r="AL71" s="1"/>
      <c r="AM71" s="1"/>
    </row>
    <row r="72" spans="1:39" ht="15" customHeight="1">
      <c r="A72" s="287" t="s">
        <v>41</v>
      </c>
      <c r="B72" s="292"/>
      <c r="C72" s="292"/>
      <c r="D72" s="292"/>
      <c r="E72" s="293"/>
      <c r="F72" s="52"/>
      <c r="G72" s="53"/>
      <c r="H72" s="53"/>
      <c r="I72" s="53"/>
      <c r="J72" s="54"/>
      <c r="K72" s="52"/>
      <c r="L72" s="53"/>
      <c r="M72" s="53"/>
      <c r="N72" s="53"/>
      <c r="O72" s="53"/>
      <c r="P72" s="53"/>
      <c r="Q72" s="54"/>
      <c r="R72" s="52"/>
      <c r="S72" s="53"/>
      <c r="T72" s="53"/>
      <c r="U72" s="55"/>
      <c r="V72" s="54"/>
      <c r="W72" s="52"/>
      <c r="X72" s="53"/>
      <c r="Y72" s="53"/>
      <c r="Z72" s="53"/>
      <c r="AA72" s="53"/>
      <c r="AB72" s="53"/>
      <c r="AC72" s="54"/>
      <c r="AD72" s="67">
        <f t="shared" si="0"/>
        <v>0</v>
      </c>
      <c r="AE72" s="294">
        <f>AE10*AD72</f>
        <v>0</v>
      </c>
      <c r="AF72" s="291"/>
      <c r="AG72" s="68">
        <f>AG10*AD72</f>
        <v>0</v>
      </c>
      <c r="AH72" s="87">
        <f t="shared" si="1"/>
        <v>0</v>
      </c>
      <c r="AI72" s="89">
        <f>AK72*AH72/(V3*1000)</f>
        <v>0</v>
      </c>
      <c r="AJ72" s="90"/>
      <c r="AK72" s="91">
        <v>57.68</v>
      </c>
      <c r="AL72" s="1"/>
      <c r="AM72" s="1"/>
    </row>
    <row r="73" spans="1:39" ht="15" customHeight="1">
      <c r="A73" s="287" t="s">
        <v>42</v>
      </c>
      <c r="B73" s="292"/>
      <c r="C73" s="292"/>
      <c r="D73" s="292"/>
      <c r="E73" s="293"/>
      <c r="F73" s="52"/>
      <c r="G73" s="53"/>
      <c r="H73" s="53"/>
      <c r="I73" s="53"/>
      <c r="J73" s="54"/>
      <c r="K73" s="52"/>
      <c r="L73" s="53"/>
      <c r="M73" s="53"/>
      <c r="N73" s="53"/>
      <c r="O73" s="53"/>
      <c r="P73" s="53"/>
      <c r="Q73" s="54"/>
      <c r="R73" s="52"/>
      <c r="S73" s="53"/>
      <c r="T73" s="53"/>
      <c r="U73" s="55">
        <v>50</v>
      </c>
      <c r="V73" s="54"/>
      <c r="W73" s="52"/>
      <c r="X73" s="53"/>
      <c r="Y73" s="53"/>
      <c r="Z73" s="53"/>
      <c r="AA73" s="53"/>
      <c r="AB73" s="53"/>
      <c r="AC73" s="54"/>
      <c r="AD73" s="67">
        <f t="shared" si="0"/>
        <v>50</v>
      </c>
      <c r="AE73" s="294">
        <f>AE10*AD73</f>
        <v>150</v>
      </c>
      <c r="AF73" s="291"/>
      <c r="AG73" s="68">
        <f>AG10*AD73</f>
        <v>0</v>
      </c>
      <c r="AH73" s="87">
        <f t="shared" si="1"/>
        <v>150</v>
      </c>
      <c r="AI73" s="89">
        <f>AK73*AH73/(V3*1000)</f>
        <v>1.6040000000000001</v>
      </c>
      <c r="AJ73" s="90"/>
      <c r="AK73" s="91">
        <v>32.08</v>
      </c>
      <c r="AL73" s="1"/>
      <c r="AM73" s="1"/>
    </row>
    <row r="74" spans="1:39" ht="13.8">
      <c r="A74" s="287" t="s">
        <v>68</v>
      </c>
      <c r="B74" s="292"/>
      <c r="C74" s="292"/>
      <c r="D74" s="292"/>
      <c r="E74" s="293"/>
      <c r="F74" s="52"/>
      <c r="G74" s="53"/>
      <c r="H74" s="53"/>
      <c r="I74" s="53"/>
      <c r="J74" s="54"/>
      <c r="K74" s="52"/>
      <c r="L74" s="53"/>
      <c r="M74" s="53"/>
      <c r="N74" s="53"/>
      <c r="O74" s="53"/>
      <c r="P74" s="53"/>
      <c r="Q74" s="54"/>
      <c r="R74" s="52"/>
      <c r="S74" s="53"/>
      <c r="T74" s="53">
        <v>200</v>
      </c>
      <c r="U74" s="55"/>
      <c r="V74" s="54"/>
      <c r="W74" s="52"/>
      <c r="X74" s="53"/>
      <c r="Y74" s="53"/>
      <c r="Z74" s="53"/>
      <c r="AA74" s="53"/>
      <c r="AB74" s="53"/>
      <c r="AC74" s="54"/>
      <c r="AD74" s="67">
        <f t="shared" si="0"/>
        <v>200</v>
      </c>
      <c r="AE74" s="294">
        <f>AE10*AD74</f>
        <v>600</v>
      </c>
      <c r="AF74" s="291"/>
      <c r="AG74" s="68">
        <f>AG10*AD74</f>
        <v>0</v>
      </c>
      <c r="AH74" s="87">
        <f t="shared" si="1"/>
        <v>600</v>
      </c>
      <c r="AI74" s="89">
        <f>AK74*AH74/(V3*1000)</f>
        <v>13.26</v>
      </c>
      <c r="AJ74" s="90"/>
      <c r="AK74" s="91">
        <v>66.3</v>
      </c>
      <c r="AL74" s="1"/>
      <c r="AM74" s="1"/>
    </row>
    <row r="75" spans="1:39" ht="13.8">
      <c r="A75" s="287" t="s">
        <v>72</v>
      </c>
      <c r="B75" s="292"/>
      <c r="C75" s="292"/>
      <c r="D75" s="292"/>
      <c r="E75" s="293"/>
      <c r="F75" s="63"/>
      <c r="G75" s="64"/>
      <c r="H75" s="64"/>
      <c r="I75" s="64"/>
      <c r="J75" s="65"/>
      <c r="K75" s="63"/>
      <c r="L75" s="64"/>
      <c r="M75" s="64"/>
      <c r="N75" s="64"/>
      <c r="O75" s="64"/>
      <c r="P75" s="64"/>
      <c r="Q75" s="65"/>
      <c r="R75" s="63"/>
      <c r="S75" s="64"/>
      <c r="T75" s="64"/>
      <c r="U75" s="66"/>
      <c r="V75" s="65"/>
      <c r="W75" s="63"/>
      <c r="X75" s="64"/>
      <c r="Y75" s="64"/>
      <c r="Z75" s="64"/>
      <c r="AA75" s="64"/>
      <c r="AB75" s="64"/>
      <c r="AC75" s="65"/>
      <c r="AD75" s="67">
        <f>SUM(F75:AC75)</f>
        <v>0</v>
      </c>
      <c r="AE75" s="294">
        <f>AH75*AE10/(AE10+AG10)</f>
        <v>0</v>
      </c>
      <c r="AF75" s="291"/>
      <c r="AG75" s="68">
        <f>AH75*AG10/(AE10+AG10)</f>
        <v>0</v>
      </c>
      <c r="AH75" s="42"/>
      <c r="AI75" s="89">
        <f>AK75*AH75/(V3*1000)</f>
        <v>0</v>
      </c>
      <c r="AJ75" s="90"/>
      <c r="AK75" s="91">
        <v>2283.33</v>
      </c>
      <c r="AL75" s="1"/>
      <c r="AM75" s="1"/>
    </row>
    <row r="76" spans="1:39" ht="13.8">
      <c r="A76" s="287" t="s">
        <v>71</v>
      </c>
      <c r="B76" s="292"/>
      <c r="C76" s="292"/>
      <c r="D76" s="292"/>
      <c r="E76" s="293"/>
      <c r="F76" s="69"/>
      <c r="G76" s="70"/>
      <c r="H76" s="70"/>
      <c r="I76" s="70"/>
      <c r="J76" s="71"/>
      <c r="K76" s="69"/>
      <c r="L76" s="70"/>
      <c r="M76" s="70"/>
      <c r="N76" s="70"/>
      <c r="O76" s="70"/>
      <c r="P76" s="70"/>
      <c r="Q76" s="71"/>
      <c r="R76" s="69"/>
      <c r="S76" s="70"/>
      <c r="T76" s="70"/>
      <c r="U76" s="72"/>
      <c r="V76" s="71"/>
      <c r="W76" s="69"/>
      <c r="X76" s="70"/>
      <c r="Y76" s="70"/>
      <c r="Z76" s="70"/>
      <c r="AA76" s="70"/>
      <c r="AB76" s="70"/>
      <c r="AC76" s="71"/>
      <c r="AD76" s="73"/>
      <c r="AE76" s="294">
        <f>AH76*AE10/(AE10+AG10)</f>
        <v>0</v>
      </c>
      <c r="AF76" s="291"/>
      <c r="AG76" s="68">
        <f>AH76*AG10/(AE10+AG10)</f>
        <v>0</v>
      </c>
      <c r="AH76" s="42"/>
      <c r="AI76" s="89">
        <f>AK76*AH76/(V3*1000)</f>
        <v>0</v>
      </c>
      <c r="AJ76" s="90"/>
      <c r="AK76" s="91">
        <v>13.29</v>
      </c>
      <c r="AL76" s="1"/>
      <c r="AM76" s="1"/>
    </row>
    <row r="77" spans="1:39" ht="13.8">
      <c r="A77" s="287" t="s">
        <v>43</v>
      </c>
      <c r="B77" s="292"/>
      <c r="C77" s="292"/>
      <c r="D77" s="292"/>
      <c r="E77" s="293"/>
      <c r="F77" s="69"/>
      <c r="G77" s="70"/>
      <c r="H77" s="70"/>
      <c r="I77" s="70"/>
      <c r="J77" s="71"/>
      <c r="K77" s="69"/>
      <c r="L77" s="70"/>
      <c r="M77" s="70"/>
      <c r="N77" s="70"/>
      <c r="O77" s="70"/>
      <c r="P77" s="70"/>
      <c r="Q77" s="71"/>
      <c r="R77" s="69"/>
      <c r="S77" s="70"/>
      <c r="T77" s="70"/>
      <c r="U77" s="72"/>
      <c r="V77" s="71"/>
      <c r="W77" s="69"/>
      <c r="X77" s="70"/>
      <c r="Y77" s="70"/>
      <c r="Z77" s="70"/>
      <c r="AA77" s="70"/>
      <c r="AB77" s="70"/>
      <c r="AC77" s="71"/>
      <c r="AD77" s="73">
        <f t="shared" si="0"/>
        <v>0</v>
      </c>
      <c r="AE77" s="294">
        <f>AH77*AE10/(AE10+AG10)</f>
        <v>0</v>
      </c>
      <c r="AF77" s="291"/>
      <c r="AG77" s="68">
        <f>AH77*AG10/(AE10+AG10)</f>
        <v>0</v>
      </c>
      <c r="AH77" s="42"/>
      <c r="AI77" s="89">
        <f>AK77*AH77/(V3*1000)</f>
        <v>0</v>
      </c>
      <c r="AJ77" s="90"/>
      <c r="AK77" s="91">
        <v>278.95</v>
      </c>
      <c r="AL77" s="1"/>
      <c r="AM77" s="1"/>
    </row>
    <row r="78" spans="1:39" ht="13.8">
      <c r="A78" s="287" t="s">
        <v>67</v>
      </c>
      <c r="B78" s="292"/>
      <c r="C78" s="292"/>
      <c r="D78" s="292"/>
      <c r="E78" s="293"/>
      <c r="F78" s="74"/>
      <c r="G78" s="75"/>
      <c r="H78" s="75"/>
      <c r="I78" s="75"/>
      <c r="J78" s="76"/>
      <c r="K78" s="74"/>
      <c r="L78" s="75"/>
      <c r="M78" s="75"/>
      <c r="N78" s="75"/>
      <c r="O78" s="75"/>
      <c r="P78" s="75"/>
      <c r="Q78" s="76"/>
      <c r="R78" s="74"/>
      <c r="S78" s="75"/>
      <c r="T78" s="75"/>
      <c r="U78" s="77"/>
      <c r="V78" s="76"/>
      <c r="W78" s="74"/>
      <c r="X78" s="75"/>
      <c r="Y78" s="75"/>
      <c r="Z78" s="75"/>
      <c r="AA78" s="75"/>
      <c r="AB78" s="75"/>
      <c r="AC78" s="76"/>
      <c r="AD78" s="73">
        <f t="shared" si="0"/>
        <v>0</v>
      </c>
      <c r="AE78" s="294">
        <f>AH78*AE10/(AE10+AG10)</f>
        <v>0</v>
      </c>
      <c r="AF78" s="291"/>
      <c r="AG78" s="68">
        <f>AH78*AG10/(AE10+AG10)</f>
        <v>0</v>
      </c>
      <c r="AH78" s="43"/>
      <c r="AI78" s="89">
        <f>AK78*AH78/(V3*1000)</f>
        <v>0</v>
      </c>
      <c r="AJ78" s="90"/>
      <c r="AK78" s="91">
        <v>265.08999999999997</v>
      </c>
      <c r="AL78" s="1"/>
      <c r="AM78" s="1"/>
    </row>
    <row r="79" spans="1:39" ht="14.4" thickBot="1">
      <c r="A79" s="282" t="s">
        <v>44</v>
      </c>
      <c r="B79" s="283"/>
      <c r="C79" s="283"/>
      <c r="D79" s="283"/>
      <c r="E79" s="284"/>
      <c r="F79" s="78"/>
      <c r="G79" s="79"/>
      <c r="H79" s="79"/>
      <c r="I79" s="79"/>
      <c r="J79" s="80"/>
      <c r="K79" s="78"/>
      <c r="L79" s="79"/>
      <c r="M79" s="79"/>
      <c r="N79" s="79"/>
      <c r="O79" s="79"/>
      <c r="P79" s="79"/>
      <c r="Q79" s="80"/>
      <c r="R79" s="78"/>
      <c r="S79" s="79"/>
      <c r="T79" s="79"/>
      <c r="U79" s="81"/>
      <c r="V79" s="80"/>
      <c r="W79" s="78"/>
      <c r="X79" s="79"/>
      <c r="Y79" s="79"/>
      <c r="Z79" s="79"/>
      <c r="AA79" s="79"/>
      <c r="AB79" s="79"/>
      <c r="AC79" s="80"/>
      <c r="AD79" s="82">
        <f t="shared" si="0"/>
        <v>0</v>
      </c>
      <c r="AE79" s="285"/>
      <c r="AF79" s="286"/>
      <c r="AG79" s="83">
        <f>AH79*AG10/(AE10+AG10)</f>
        <v>0</v>
      </c>
      <c r="AH79" s="44"/>
      <c r="AI79" s="89">
        <f>AK79*AH79/(V3*1000)</f>
        <v>0</v>
      </c>
      <c r="AJ79" s="90"/>
      <c r="AK79" s="91">
        <v>304.89999999999998</v>
      </c>
      <c r="AL79" s="1"/>
      <c r="AM79" s="1"/>
    </row>
    <row r="80" spans="1:39" ht="13.8">
      <c r="A80" s="9"/>
      <c r="B80" s="9"/>
      <c r="C80" s="9"/>
      <c r="D80" s="9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93">
        <f>SUM(AI13:AI79)</f>
        <v>36.844549999999998</v>
      </c>
      <c r="AJ80" s="94"/>
      <c r="AK80" s="91"/>
      <c r="AL80" s="1"/>
      <c r="AM80" s="1"/>
    </row>
    <row r="81" spans="1:39" ht="13.8">
      <c r="A81" s="11" t="s">
        <v>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 t="s">
        <v>57</v>
      </c>
      <c r="AC81" s="11"/>
      <c r="AD81" s="11"/>
      <c r="AE81" s="11"/>
      <c r="AF81" s="11"/>
      <c r="AG81" s="11"/>
      <c r="AH81" s="10"/>
      <c r="AI81" s="94"/>
      <c r="AJ81" s="94"/>
      <c r="AK81" s="91"/>
      <c r="AL81" s="1"/>
      <c r="AM81" s="1"/>
    </row>
    <row r="82" spans="1:39" ht="13.8">
      <c r="A82" s="1"/>
      <c r="B82" s="1"/>
      <c r="C82" s="1"/>
      <c r="D82" s="1"/>
      <c r="E82" s="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"/>
      <c r="AL82" s="1"/>
      <c r="AM82" s="1"/>
    </row>
    <row r="83" spans="1:39" ht="13.8">
      <c r="A83" s="11" t="s">
        <v>90</v>
      </c>
      <c r="B83" s="11"/>
      <c r="C83" s="11"/>
      <c r="D83" s="1"/>
      <c r="E83" s="1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"/>
      <c r="AL83" s="1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</sheetData>
  <mergeCells count="173">
    <mergeCell ref="A1:T1"/>
    <mergeCell ref="K2:O2"/>
    <mergeCell ref="A3:T3"/>
    <mergeCell ref="F5:AD5"/>
    <mergeCell ref="AG5:AH5"/>
    <mergeCell ref="A6:E6"/>
    <mergeCell ref="F6:AC6"/>
    <mergeCell ref="AD6:AH6"/>
    <mergeCell ref="AE13:AF13"/>
    <mergeCell ref="AI6:AI11"/>
    <mergeCell ref="AJ6:AJ11"/>
    <mergeCell ref="AK6:AL6"/>
    <mergeCell ref="A7:E11"/>
    <mergeCell ref="F7:J7"/>
    <mergeCell ref="K7:Q7"/>
    <mergeCell ref="R7:V7"/>
    <mergeCell ref="W7:AC7"/>
    <mergeCell ref="AD7:AD11"/>
    <mergeCell ref="AE7:AH7"/>
    <mergeCell ref="A19:E19"/>
    <mergeCell ref="AE19:AF19"/>
    <mergeCell ref="F8:J8"/>
    <mergeCell ref="K8:Q8"/>
    <mergeCell ref="R8:V8"/>
    <mergeCell ref="W8:AC8"/>
    <mergeCell ref="AE8:AF9"/>
    <mergeCell ref="AG8:AG9"/>
    <mergeCell ref="AH8:AH11"/>
    <mergeCell ref="F9:J9"/>
    <mergeCell ref="K9:Q9"/>
    <mergeCell ref="R9:V9"/>
    <mergeCell ref="W9:AC9"/>
    <mergeCell ref="F10:J10"/>
    <mergeCell ref="K10:Q10"/>
    <mergeCell ref="R10:V10"/>
    <mergeCell ref="W10:AC10"/>
    <mergeCell ref="F11:J11"/>
    <mergeCell ref="K11:Q11"/>
    <mergeCell ref="R11:V11"/>
    <mergeCell ref="W11:AC11"/>
    <mergeCell ref="A12:E12"/>
    <mergeCell ref="AE12:AF12"/>
    <mergeCell ref="A13:E13"/>
    <mergeCell ref="A14:E14"/>
    <mergeCell ref="AE14:AF14"/>
    <mergeCell ref="A15:E15"/>
    <mergeCell ref="AE15:AF15"/>
    <mergeCell ref="A16:E16"/>
    <mergeCell ref="AE16:AF16"/>
    <mergeCell ref="A17:E17"/>
    <mergeCell ref="AE17:AF17"/>
    <mergeCell ref="A18:E18"/>
    <mergeCell ref="AE18:AF18"/>
    <mergeCell ref="A31:E31"/>
    <mergeCell ref="AE31:AF31"/>
    <mergeCell ref="A20:E20"/>
    <mergeCell ref="AE20:AF20"/>
    <mergeCell ref="A21:E21"/>
    <mergeCell ref="AE21:AF21"/>
    <mergeCell ref="A22:E22"/>
    <mergeCell ref="AE22:AF22"/>
    <mergeCell ref="A23:E23"/>
    <mergeCell ref="AE23:AF23"/>
    <mergeCell ref="A24:E24"/>
    <mergeCell ref="AE24:AF24"/>
    <mergeCell ref="A25:E25"/>
    <mergeCell ref="AE25:AF25"/>
    <mergeCell ref="A26:E26"/>
    <mergeCell ref="AE26:AF26"/>
    <mergeCell ref="A27:E27"/>
    <mergeCell ref="AE27:AF27"/>
    <mergeCell ref="A28:E28"/>
    <mergeCell ref="AE28:AF28"/>
    <mergeCell ref="A29:E29"/>
    <mergeCell ref="AE29:AF29"/>
    <mergeCell ref="A30:E30"/>
    <mergeCell ref="AE30:AF30"/>
    <mergeCell ref="A43:E43"/>
    <mergeCell ref="AE43:AF43"/>
    <mergeCell ref="A32:E32"/>
    <mergeCell ref="AE32:AF32"/>
    <mergeCell ref="A33:E33"/>
    <mergeCell ref="AE33:AF33"/>
    <mergeCell ref="A34:E34"/>
    <mergeCell ref="AE34:AF34"/>
    <mergeCell ref="A35:E35"/>
    <mergeCell ref="AE35:AF35"/>
    <mergeCell ref="A36:E36"/>
    <mergeCell ref="AE36:AF36"/>
    <mergeCell ref="A37:E37"/>
    <mergeCell ref="AE37:AF37"/>
    <mergeCell ref="A38:E38"/>
    <mergeCell ref="AE38:AF38"/>
    <mergeCell ref="A39:E39"/>
    <mergeCell ref="AE39:AF39"/>
    <mergeCell ref="A40:E40"/>
    <mergeCell ref="AE40:AF40"/>
    <mergeCell ref="A41:E41"/>
    <mergeCell ref="AE41:AF41"/>
    <mergeCell ref="A42:E42"/>
    <mergeCell ref="AE42:AF42"/>
    <mergeCell ref="A55:E55"/>
    <mergeCell ref="AE55:AF55"/>
    <mergeCell ref="A44:E44"/>
    <mergeCell ref="AE44:AF44"/>
    <mergeCell ref="A45:E45"/>
    <mergeCell ref="AE45:AF45"/>
    <mergeCell ref="A46:E46"/>
    <mergeCell ref="AE46:AF46"/>
    <mergeCell ref="A47:E47"/>
    <mergeCell ref="AE47:AF47"/>
    <mergeCell ref="A48:E48"/>
    <mergeCell ref="AE48:AF48"/>
    <mergeCell ref="A49:E49"/>
    <mergeCell ref="AE49:AF49"/>
    <mergeCell ref="A50:E50"/>
    <mergeCell ref="AE50:AF50"/>
    <mergeCell ref="A51:E51"/>
    <mergeCell ref="AE51:AF51"/>
    <mergeCell ref="A52:E52"/>
    <mergeCell ref="AE52:AF52"/>
    <mergeCell ref="A53:E53"/>
    <mergeCell ref="AE53:AF53"/>
    <mergeCell ref="A54:E54"/>
    <mergeCell ref="AE54:AF54"/>
    <mergeCell ref="A67:E67"/>
    <mergeCell ref="AE67:AF67"/>
    <mergeCell ref="A56:E56"/>
    <mergeCell ref="AE56:AF56"/>
    <mergeCell ref="A57:E57"/>
    <mergeCell ref="AE57:AF57"/>
    <mergeCell ref="A58:E58"/>
    <mergeCell ref="AE58:AF58"/>
    <mergeCell ref="A59:E59"/>
    <mergeCell ref="AE59:AF59"/>
    <mergeCell ref="A60:E60"/>
    <mergeCell ref="AE60:AF60"/>
    <mergeCell ref="A61:E61"/>
    <mergeCell ref="AE61:AF61"/>
    <mergeCell ref="A62:E62"/>
    <mergeCell ref="AE62:AF62"/>
    <mergeCell ref="A63:E63"/>
    <mergeCell ref="AE63:AF63"/>
    <mergeCell ref="A64:E64"/>
    <mergeCell ref="AE64:AF64"/>
    <mergeCell ref="A65:E65"/>
    <mergeCell ref="AE65:AF65"/>
    <mergeCell ref="A66:E66"/>
    <mergeCell ref="AE66:AF66"/>
    <mergeCell ref="A79:E79"/>
    <mergeCell ref="AE79:AF79"/>
    <mergeCell ref="A68:E68"/>
    <mergeCell ref="AE68:AF68"/>
    <mergeCell ref="A69:E69"/>
    <mergeCell ref="AE69:AF69"/>
    <mergeCell ref="A70:E70"/>
    <mergeCell ref="AE70:AF70"/>
    <mergeCell ref="A71:E71"/>
    <mergeCell ref="AE71:AF71"/>
    <mergeCell ref="A72:E72"/>
    <mergeCell ref="AE72:AF72"/>
    <mergeCell ref="A73:E73"/>
    <mergeCell ref="AE73:AF73"/>
    <mergeCell ref="A74:E74"/>
    <mergeCell ref="AE74:AF74"/>
    <mergeCell ref="A75:E75"/>
    <mergeCell ref="AE75:AF75"/>
    <mergeCell ref="A76:E76"/>
    <mergeCell ref="AE76:AF76"/>
    <mergeCell ref="A77:E77"/>
    <mergeCell ref="AE77:AF77"/>
    <mergeCell ref="A78:E78"/>
    <mergeCell ref="AE78:AF78"/>
  </mergeCells>
  <pageMargins left="0.70866141732283472" right="0.11811023622047245" top="0.15748031496062992" bottom="0.15748031496062992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1" zoomScaleNormal="61" workbookViewId="0">
      <selection activeCell="L21" sqref="L21:L22"/>
    </sheetView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BO79"/>
  <sheetViews>
    <sheetView tabSelected="1" topLeftCell="BG1" zoomScaleNormal="100" workbookViewId="0">
      <pane xSplit="4032" activePane="topRight"/>
      <selection activeCell="BL48" sqref="BL48"/>
      <selection pane="topRight" activeCell="E74" sqref="E74"/>
    </sheetView>
  </sheetViews>
  <sheetFormatPr defaultColWidth="9.109375" defaultRowHeight="13.2"/>
  <cols>
    <col min="1" max="2" width="3.5546875" style="100" customWidth="1"/>
    <col min="3" max="4" width="3.6640625" style="100" customWidth="1"/>
    <col min="5" max="5" width="0.6640625" style="100" customWidth="1"/>
    <col min="6" max="6" width="3.109375" style="100" customWidth="1"/>
    <col min="7" max="7" width="3.6640625" style="100" customWidth="1"/>
    <col min="8" max="8" width="4.33203125" style="100" customWidth="1"/>
    <col min="9" max="13" width="3.6640625" style="100" customWidth="1"/>
    <col min="14" max="14" width="0.88671875" style="100" customWidth="1"/>
    <col min="15" max="15" width="1.21875" style="100" customWidth="1"/>
    <col min="16" max="16" width="4" style="100" customWidth="1"/>
    <col min="17" max="17" width="4.109375" style="100" customWidth="1"/>
    <col min="18" max="18" width="3.44140625" style="100" customWidth="1"/>
    <col min="19" max="19" width="3.109375" style="100" bestFit="1" customWidth="1"/>
    <col min="20" max="25" width="3.109375" style="100" customWidth="1"/>
    <col min="26" max="26" width="1" style="100" customWidth="1"/>
    <col min="27" max="28" width="3.109375" style="100" hidden="1" customWidth="1"/>
    <col min="29" max="29" width="1.21875" style="100" customWidth="1"/>
    <col min="30" max="30" width="3.5546875" style="100" customWidth="1"/>
    <col min="31" max="31" width="3.6640625" style="100" customWidth="1"/>
    <col min="32" max="32" width="3.44140625" style="100" customWidth="1"/>
    <col min="33" max="35" width="3" style="100" customWidth="1"/>
    <col min="36" max="36" width="1" style="100" customWidth="1"/>
    <col min="37" max="38" width="3" style="100" hidden="1" customWidth="1"/>
    <col min="39" max="39" width="1.21875" style="100" customWidth="1"/>
    <col min="40" max="40" width="3.33203125" style="100" customWidth="1"/>
    <col min="41" max="44" width="3.6640625" style="100" customWidth="1"/>
    <col min="45" max="49" width="3.5546875" style="100" customWidth="1"/>
    <col min="50" max="50" width="0.88671875" style="100" customWidth="1"/>
    <col min="51" max="51" width="1" style="100" customWidth="1"/>
    <col min="52" max="52" width="4" style="100" customWidth="1"/>
    <col min="53" max="53" width="4.44140625" style="100" customWidth="1"/>
    <col min="54" max="54" width="1.109375" style="100" customWidth="1"/>
    <col min="55" max="55" width="1.21875" style="100" customWidth="1"/>
    <col min="56" max="56" width="4.88671875" style="100" customWidth="1"/>
    <col min="57" max="57" width="5.33203125" style="100" customWidth="1"/>
    <col min="58" max="58" width="4.6640625" style="100" customWidth="1"/>
    <col min="59" max="59" width="4.88671875" style="100" customWidth="1"/>
    <col min="60" max="60" width="5.6640625" style="100" customWidth="1"/>
    <col min="61" max="61" width="5.109375" style="100" customWidth="1"/>
    <col min="62" max="62" width="5.33203125" style="100" customWidth="1"/>
    <col min="63" max="63" width="5.6640625" style="100" customWidth="1"/>
    <col min="64" max="64" width="5" style="100" customWidth="1"/>
    <col min="65" max="65" width="7.5546875" style="100" customWidth="1"/>
    <col min="66" max="66" width="7" style="102" bestFit="1" customWidth="1"/>
    <col min="67" max="16384" width="9.109375" style="104"/>
  </cols>
  <sheetData>
    <row r="1" spans="1:67" ht="17.399999999999999">
      <c r="A1" s="396" t="s">
        <v>99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132"/>
      <c r="AI1" s="132"/>
      <c r="AJ1" s="132"/>
      <c r="AK1" s="132"/>
      <c r="AL1" s="132"/>
      <c r="AM1" s="106" t="s">
        <v>118</v>
      </c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7"/>
      <c r="BC1" s="107"/>
      <c r="BD1" s="107"/>
      <c r="BE1" s="107"/>
      <c r="BF1" s="107"/>
      <c r="BG1" s="107"/>
      <c r="BH1" s="107" t="s">
        <v>151</v>
      </c>
      <c r="BI1" s="107"/>
      <c r="BJ1" s="107"/>
      <c r="BK1" s="108"/>
      <c r="BL1" s="108"/>
      <c r="BN1" s="109"/>
    </row>
    <row r="2" spans="1:67">
      <c r="A2" s="131" t="s">
        <v>1</v>
      </c>
      <c r="B2" s="131"/>
      <c r="C2" s="131" t="s">
        <v>1</v>
      </c>
      <c r="D2" s="131"/>
      <c r="E2" s="131" t="s">
        <v>1</v>
      </c>
      <c r="F2" s="131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133"/>
      <c r="AE2" s="131"/>
      <c r="AF2" s="131"/>
      <c r="AG2" s="131"/>
      <c r="AH2" s="131"/>
      <c r="AI2" s="131"/>
      <c r="AJ2" s="131"/>
      <c r="AK2" s="131"/>
      <c r="AL2" s="131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33" t="s">
        <v>2</v>
      </c>
      <c r="BH2" s="133"/>
      <c r="BI2" s="133"/>
      <c r="BJ2" s="133"/>
      <c r="BM2" s="111"/>
      <c r="BN2" s="112"/>
    </row>
    <row r="3" spans="1:67" ht="15.6">
      <c r="A3" s="399" t="s">
        <v>53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132"/>
      <c r="AI3" s="132"/>
      <c r="AJ3" s="132"/>
      <c r="AK3" s="132"/>
      <c r="AL3" s="132"/>
      <c r="AM3" s="113" t="s">
        <v>61</v>
      </c>
      <c r="AN3" s="113"/>
      <c r="AO3" s="399">
        <f>BH13+BI13+BJ13+BK13</f>
        <v>33</v>
      </c>
      <c r="AP3" s="399"/>
      <c r="AQ3" s="399"/>
      <c r="AR3" s="399"/>
      <c r="AS3" s="399"/>
      <c r="AT3" s="399"/>
      <c r="AU3" s="399"/>
      <c r="AV3" s="399"/>
      <c r="AW3" s="399"/>
      <c r="AX3" s="399"/>
      <c r="AY3" s="399"/>
      <c r="AZ3" s="134"/>
      <c r="BA3" s="113" t="s">
        <v>62</v>
      </c>
      <c r="BB3" s="113"/>
      <c r="BC3" s="114"/>
      <c r="BD3" s="115"/>
      <c r="BE3" s="115"/>
      <c r="BF3" s="116" t="s">
        <v>154</v>
      </c>
      <c r="BG3" s="115"/>
      <c r="BH3" s="115"/>
      <c r="BI3" s="115"/>
      <c r="BJ3" s="115"/>
      <c r="BK3" s="116"/>
    </row>
    <row r="4" spans="1:67" ht="6" customHeight="1" thickBot="1">
      <c r="G4" s="103" t="s">
        <v>1</v>
      </c>
      <c r="H4" s="103"/>
      <c r="I4" s="103" t="s">
        <v>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17"/>
      <c r="BL4" s="118"/>
      <c r="BN4" s="119"/>
    </row>
    <row r="5" spans="1:67" ht="15.75" customHeight="1">
      <c r="A5" s="403" t="s">
        <v>3</v>
      </c>
      <c r="B5" s="404"/>
      <c r="C5" s="404"/>
      <c r="D5" s="404"/>
      <c r="E5" s="404"/>
      <c r="F5" s="352" t="s">
        <v>4</v>
      </c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2" t="s">
        <v>5</v>
      </c>
      <c r="BE5" s="405"/>
      <c r="BF5" s="406"/>
      <c r="BG5" s="406"/>
      <c r="BH5" s="406"/>
      <c r="BI5" s="406"/>
      <c r="BJ5" s="406"/>
      <c r="BK5" s="406"/>
      <c r="BL5" s="407"/>
      <c r="BM5" s="408" t="s">
        <v>58</v>
      </c>
      <c r="BN5" s="123"/>
    </row>
    <row r="6" spans="1:67" ht="13.2" customHeight="1">
      <c r="A6" s="393" t="s">
        <v>6</v>
      </c>
      <c r="B6" s="394"/>
      <c r="C6" s="394"/>
      <c r="D6" s="394"/>
      <c r="E6" s="394"/>
      <c r="F6" s="359" t="s">
        <v>7</v>
      </c>
      <c r="G6" s="360"/>
      <c r="H6" s="360"/>
      <c r="I6" s="360"/>
      <c r="J6" s="360"/>
      <c r="K6" s="360"/>
      <c r="L6" s="360"/>
      <c r="M6" s="360"/>
      <c r="N6" s="360"/>
      <c r="O6" s="361"/>
      <c r="P6" s="359" t="s">
        <v>8</v>
      </c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1"/>
      <c r="AD6" s="359" t="s">
        <v>9</v>
      </c>
      <c r="AE6" s="360"/>
      <c r="AF6" s="360"/>
      <c r="AG6" s="360"/>
      <c r="AH6" s="360"/>
      <c r="AI6" s="360"/>
      <c r="AJ6" s="360"/>
      <c r="AK6" s="360"/>
      <c r="AL6" s="360"/>
      <c r="AM6" s="361"/>
      <c r="AN6" s="359" t="s">
        <v>10</v>
      </c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1"/>
      <c r="AZ6" s="413" t="s">
        <v>104</v>
      </c>
      <c r="BA6" s="414"/>
      <c r="BB6" s="414"/>
      <c r="BC6" s="414"/>
      <c r="BD6" s="379" t="s">
        <v>128</v>
      </c>
      <c r="BE6" s="379" t="s">
        <v>129</v>
      </c>
      <c r="BF6" s="379" t="s">
        <v>116</v>
      </c>
      <c r="BG6" s="371" t="s">
        <v>115</v>
      </c>
      <c r="BH6" s="382" t="s">
        <v>107</v>
      </c>
      <c r="BI6" s="383"/>
      <c r="BJ6" s="360"/>
      <c r="BK6" s="360"/>
      <c r="BL6" s="361"/>
      <c r="BM6" s="409"/>
      <c r="BN6" s="122"/>
    </row>
    <row r="7" spans="1:67" ht="24" customHeight="1">
      <c r="A7" s="393"/>
      <c r="B7" s="394"/>
      <c r="C7" s="394"/>
      <c r="D7" s="394"/>
      <c r="E7" s="382"/>
      <c r="F7" s="142">
        <v>1</v>
      </c>
      <c r="G7" s="400" t="s">
        <v>153</v>
      </c>
      <c r="H7" s="400"/>
      <c r="I7" s="400"/>
      <c r="J7" s="400"/>
      <c r="K7" s="400"/>
      <c r="L7" s="400"/>
      <c r="M7" s="400"/>
      <c r="N7" s="400"/>
      <c r="O7" s="400"/>
      <c r="P7" s="140">
        <v>1</v>
      </c>
      <c r="Q7" s="384" t="s">
        <v>135</v>
      </c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5"/>
      <c r="AD7" s="172">
        <v>1</v>
      </c>
      <c r="AE7" s="400" t="s">
        <v>148</v>
      </c>
      <c r="AF7" s="400"/>
      <c r="AG7" s="400"/>
      <c r="AH7" s="400"/>
      <c r="AI7" s="400"/>
      <c r="AJ7" s="400"/>
      <c r="AK7" s="400"/>
      <c r="AL7" s="400"/>
      <c r="AM7" s="401"/>
      <c r="AN7" s="185">
        <v>1</v>
      </c>
      <c r="AO7" s="400" t="s">
        <v>152</v>
      </c>
      <c r="AP7" s="400"/>
      <c r="AQ7" s="400"/>
      <c r="AR7" s="402"/>
      <c r="AS7" s="402"/>
      <c r="AT7" s="402"/>
      <c r="AU7" s="402"/>
      <c r="AV7" s="402"/>
      <c r="AW7" s="402"/>
      <c r="AX7" s="402"/>
      <c r="AY7" s="402"/>
      <c r="AZ7" s="171">
        <v>1</v>
      </c>
      <c r="BA7" s="400" t="s">
        <v>149</v>
      </c>
      <c r="BB7" s="400"/>
      <c r="BC7" s="401"/>
      <c r="BD7" s="380"/>
      <c r="BE7" s="380"/>
      <c r="BF7" s="411"/>
      <c r="BG7" s="372"/>
      <c r="BH7" s="376" t="s">
        <v>109</v>
      </c>
      <c r="BI7" s="376" t="s">
        <v>110</v>
      </c>
      <c r="BJ7" s="376" t="s">
        <v>126</v>
      </c>
      <c r="BK7" s="376" t="s">
        <v>127</v>
      </c>
      <c r="BL7" s="394" t="s">
        <v>51</v>
      </c>
      <c r="BM7" s="409"/>
      <c r="BN7" s="122"/>
    </row>
    <row r="8" spans="1:67" ht="15.6" customHeight="1">
      <c r="A8" s="393"/>
      <c r="B8" s="394"/>
      <c r="C8" s="394"/>
      <c r="D8" s="394"/>
      <c r="E8" s="382"/>
      <c r="F8" s="140">
        <v>2</v>
      </c>
      <c r="G8" s="362" t="s">
        <v>146</v>
      </c>
      <c r="H8" s="362"/>
      <c r="I8" s="362"/>
      <c r="J8" s="362"/>
      <c r="K8" s="362"/>
      <c r="L8" s="362"/>
      <c r="M8" s="362"/>
      <c r="N8" s="362"/>
      <c r="O8" s="362"/>
      <c r="P8" s="140">
        <v>2</v>
      </c>
      <c r="Q8" s="384" t="s">
        <v>150</v>
      </c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5"/>
      <c r="AD8" s="184">
        <v>2</v>
      </c>
      <c r="AE8" s="362" t="s">
        <v>140</v>
      </c>
      <c r="AF8" s="362"/>
      <c r="AG8" s="362"/>
      <c r="AH8" s="362"/>
      <c r="AI8" s="362"/>
      <c r="AJ8" s="362"/>
      <c r="AK8" s="362"/>
      <c r="AL8" s="362"/>
      <c r="AM8" s="362"/>
      <c r="AN8" s="172">
        <v>2</v>
      </c>
      <c r="AO8" s="362" t="s">
        <v>142</v>
      </c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172"/>
      <c r="BA8" s="362"/>
      <c r="BB8" s="362"/>
      <c r="BC8" s="370"/>
      <c r="BD8" s="380"/>
      <c r="BE8" s="380"/>
      <c r="BF8" s="411"/>
      <c r="BG8" s="372"/>
      <c r="BH8" s="377"/>
      <c r="BI8" s="377"/>
      <c r="BJ8" s="377"/>
      <c r="BK8" s="377"/>
      <c r="BL8" s="394"/>
      <c r="BM8" s="409"/>
      <c r="BN8" s="122"/>
    </row>
    <row r="9" spans="1:67" ht="13.95" customHeight="1">
      <c r="A9" s="393"/>
      <c r="B9" s="394"/>
      <c r="C9" s="394"/>
      <c r="D9" s="394"/>
      <c r="E9" s="382"/>
      <c r="F9" s="140">
        <v>3</v>
      </c>
      <c r="G9" s="362" t="s">
        <v>134</v>
      </c>
      <c r="H9" s="362"/>
      <c r="I9" s="362"/>
      <c r="J9" s="362"/>
      <c r="K9" s="362"/>
      <c r="L9" s="362"/>
      <c r="M9" s="362"/>
      <c r="N9" s="362"/>
      <c r="O9" s="362"/>
      <c r="P9" s="140">
        <v>3</v>
      </c>
      <c r="Q9" s="362" t="s">
        <v>136</v>
      </c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2"/>
      <c r="AD9" s="173">
        <v>3</v>
      </c>
      <c r="AE9" s="362" t="s">
        <v>141</v>
      </c>
      <c r="AF9" s="362"/>
      <c r="AG9" s="362"/>
      <c r="AH9" s="362"/>
      <c r="AI9" s="362"/>
      <c r="AJ9" s="362"/>
      <c r="AK9" s="362"/>
      <c r="AL9" s="362"/>
      <c r="AM9" s="362"/>
      <c r="AN9" s="173">
        <v>3</v>
      </c>
      <c r="AO9" s="362" t="s">
        <v>143</v>
      </c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173"/>
      <c r="BA9" s="362"/>
      <c r="BB9" s="362"/>
      <c r="BC9" s="370"/>
      <c r="BD9" s="380"/>
      <c r="BE9" s="380"/>
      <c r="BF9" s="411"/>
      <c r="BG9" s="372"/>
      <c r="BH9" s="377"/>
      <c r="BI9" s="377"/>
      <c r="BJ9" s="377"/>
      <c r="BK9" s="377"/>
      <c r="BL9" s="394"/>
      <c r="BM9" s="409"/>
      <c r="BN9" s="122"/>
    </row>
    <row r="10" spans="1:67" ht="13.95" customHeight="1">
      <c r="A10" s="393"/>
      <c r="B10" s="394"/>
      <c r="C10" s="394"/>
      <c r="D10" s="394"/>
      <c r="E10" s="382"/>
      <c r="F10" s="140">
        <v>4</v>
      </c>
      <c r="G10" s="362" t="s">
        <v>147</v>
      </c>
      <c r="H10" s="362"/>
      <c r="I10" s="362"/>
      <c r="J10" s="362"/>
      <c r="K10" s="362"/>
      <c r="L10" s="362"/>
      <c r="M10" s="362"/>
      <c r="N10" s="362"/>
      <c r="O10" s="362"/>
      <c r="P10" s="140">
        <v>4</v>
      </c>
      <c r="Q10" s="362" t="s">
        <v>137</v>
      </c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70"/>
      <c r="AD10" s="173"/>
      <c r="AE10" s="362"/>
      <c r="AF10" s="362"/>
      <c r="AG10" s="362"/>
      <c r="AH10" s="362"/>
      <c r="AI10" s="362"/>
      <c r="AJ10" s="362"/>
      <c r="AK10" s="362"/>
      <c r="AL10" s="362"/>
      <c r="AM10" s="362"/>
      <c r="AN10" s="173">
        <v>4</v>
      </c>
      <c r="AO10" s="362" t="s">
        <v>145</v>
      </c>
      <c r="AP10" s="362"/>
      <c r="AQ10" s="362"/>
      <c r="AR10" s="362"/>
      <c r="AS10" s="362"/>
      <c r="AT10" s="362"/>
      <c r="AU10" s="362"/>
      <c r="AV10" s="362"/>
      <c r="AW10" s="362"/>
      <c r="AX10" s="362"/>
      <c r="AY10" s="362"/>
      <c r="AZ10" s="173"/>
      <c r="BA10" s="362"/>
      <c r="BB10" s="362"/>
      <c r="BC10" s="370"/>
      <c r="BD10" s="380"/>
      <c r="BE10" s="380"/>
      <c r="BF10" s="411"/>
      <c r="BG10" s="372"/>
      <c r="BH10" s="377"/>
      <c r="BI10" s="377"/>
      <c r="BJ10" s="377"/>
      <c r="BK10" s="377"/>
      <c r="BL10" s="394"/>
      <c r="BM10" s="409"/>
      <c r="BN10" s="122"/>
    </row>
    <row r="11" spans="1:67" ht="15" customHeight="1">
      <c r="A11" s="393"/>
      <c r="B11" s="394"/>
      <c r="C11" s="394"/>
      <c r="D11" s="394"/>
      <c r="E11" s="382"/>
      <c r="F11" s="140">
        <v>5</v>
      </c>
      <c r="G11" s="362"/>
      <c r="H11" s="362"/>
      <c r="I11" s="362"/>
      <c r="J11" s="362"/>
      <c r="K11" s="362"/>
      <c r="L11" s="362"/>
      <c r="M11" s="362"/>
      <c r="N11" s="362"/>
      <c r="O11" s="362"/>
      <c r="P11" s="140">
        <v>5</v>
      </c>
      <c r="Q11" s="362" t="s">
        <v>138</v>
      </c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70"/>
      <c r="AD11" s="186"/>
      <c r="AE11" s="362"/>
      <c r="AF11" s="362"/>
      <c r="AG11" s="362"/>
      <c r="AH11" s="362"/>
      <c r="AI11" s="362"/>
      <c r="AJ11" s="362"/>
      <c r="AK11" s="362"/>
      <c r="AL11" s="362"/>
      <c r="AM11" s="362"/>
      <c r="AN11" s="173">
        <v>5</v>
      </c>
      <c r="AO11" s="362" t="s">
        <v>144</v>
      </c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173"/>
      <c r="BA11" s="362"/>
      <c r="BB11" s="362"/>
      <c r="BC11" s="370"/>
      <c r="BD11" s="380"/>
      <c r="BE11" s="380"/>
      <c r="BF11" s="411"/>
      <c r="BG11" s="372"/>
      <c r="BH11" s="377"/>
      <c r="BI11" s="377"/>
      <c r="BJ11" s="377"/>
      <c r="BK11" s="377"/>
      <c r="BL11" s="394"/>
      <c r="BM11" s="409"/>
      <c r="BN11" s="122"/>
    </row>
    <row r="12" spans="1:67" ht="11.4" customHeight="1">
      <c r="A12" s="393"/>
      <c r="B12" s="394"/>
      <c r="C12" s="394"/>
      <c r="D12" s="394"/>
      <c r="E12" s="382"/>
      <c r="F12" s="140"/>
      <c r="G12" s="362"/>
      <c r="H12" s="362"/>
      <c r="I12" s="362"/>
      <c r="J12" s="362"/>
      <c r="K12" s="362"/>
      <c r="L12" s="362"/>
      <c r="M12" s="362"/>
      <c r="N12" s="362"/>
      <c r="O12" s="362"/>
      <c r="P12" s="140"/>
      <c r="Q12" s="362" t="s">
        <v>139</v>
      </c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70"/>
      <c r="AD12" s="172"/>
      <c r="AE12" s="362"/>
      <c r="AF12" s="362"/>
      <c r="AG12" s="362"/>
      <c r="AH12" s="362"/>
      <c r="AI12" s="362"/>
      <c r="AJ12" s="362"/>
      <c r="AK12" s="362"/>
      <c r="AL12" s="362"/>
      <c r="AM12" s="362"/>
      <c r="AN12" s="17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173"/>
      <c r="BA12" s="182"/>
      <c r="BB12" s="182"/>
      <c r="BC12" s="183"/>
      <c r="BD12" s="380"/>
      <c r="BE12" s="380"/>
      <c r="BF12" s="411"/>
      <c r="BG12" s="372"/>
      <c r="BH12" s="378"/>
      <c r="BI12" s="378"/>
      <c r="BJ12" s="378"/>
      <c r="BK12" s="378"/>
      <c r="BL12" s="394"/>
      <c r="BM12" s="409"/>
      <c r="BN12" s="122"/>
    </row>
    <row r="13" spans="1:67" ht="9.6" customHeight="1">
      <c r="A13" s="393"/>
      <c r="B13" s="394"/>
      <c r="C13" s="394"/>
      <c r="D13" s="394"/>
      <c r="E13" s="382"/>
      <c r="F13" s="141"/>
      <c r="G13" s="366"/>
      <c r="H13" s="366"/>
      <c r="I13" s="366"/>
      <c r="J13" s="366"/>
      <c r="K13" s="366"/>
      <c r="L13" s="366"/>
      <c r="M13" s="366"/>
      <c r="N13" s="366"/>
      <c r="O13" s="366"/>
      <c r="P13" s="141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70"/>
      <c r="AD13" s="174"/>
      <c r="AE13" s="366"/>
      <c r="AF13" s="366"/>
      <c r="AG13" s="366"/>
      <c r="AH13" s="366"/>
      <c r="AI13" s="366"/>
      <c r="AJ13" s="366"/>
      <c r="AK13" s="366"/>
      <c r="AL13" s="366"/>
      <c r="AM13" s="366"/>
      <c r="AN13" s="174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174"/>
      <c r="BA13" s="366"/>
      <c r="BB13" s="366"/>
      <c r="BC13" s="367"/>
      <c r="BD13" s="381"/>
      <c r="BE13" s="381"/>
      <c r="BF13" s="412"/>
      <c r="BG13" s="372"/>
      <c r="BH13" s="139">
        <v>7</v>
      </c>
      <c r="BI13" s="139">
        <v>19</v>
      </c>
      <c r="BJ13" s="139">
        <v>2</v>
      </c>
      <c r="BK13" s="135">
        <v>5</v>
      </c>
      <c r="BL13" s="394"/>
      <c r="BM13" s="409"/>
      <c r="BN13" s="122"/>
    </row>
    <row r="14" spans="1:67" ht="18.600000000000001" hidden="1" customHeight="1">
      <c r="A14" s="393"/>
      <c r="B14" s="394"/>
      <c r="C14" s="394"/>
      <c r="D14" s="394"/>
      <c r="E14" s="394"/>
      <c r="F14" s="137"/>
      <c r="G14" s="368"/>
      <c r="H14" s="368"/>
      <c r="I14" s="368"/>
      <c r="J14" s="368"/>
      <c r="K14" s="368"/>
      <c r="L14" s="368"/>
      <c r="M14" s="368"/>
      <c r="N14" s="368"/>
      <c r="O14" s="368"/>
      <c r="P14" s="170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170"/>
      <c r="AE14" s="368"/>
      <c r="AF14" s="368"/>
      <c r="AG14" s="368"/>
      <c r="AH14" s="368"/>
      <c r="AI14" s="368"/>
      <c r="AJ14" s="368"/>
      <c r="AK14" s="368"/>
      <c r="AL14" s="368"/>
      <c r="AM14" s="368"/>
      <c r="AN14" s="170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137"/>
      <c r="BA14" s="368"/>
      <c r="BB14" s="368"/>
      <c r="BC14" s="368"/>
      <c r="BD14" s="136"/>
      <c r="BE14" s="136"/>
      <c r="BF14" s="136"/>
      <c r="BG14" s="372"/>
      <c r="BH14" s="138"/>
      <c r="BI14" s="138"/>
      <c r="BJ14" s="138"/>
      <c r="BK14" s="135"/>
      <c r="BL14" s="394"/>
      <c r="BM14" s="410"/>
      <c r="BN14" s="122"/>
    </row>
    <row r="15" spans="1:67" ht="13.8" thickBot="1">
      <c r="A15" s="393"/>
      <c r="B15" s="394"/>
      <c r="C15" s="394"/>
      <c r="D15" s="394"/>
      <c r="E15" s="394"/>
      <c r="F15" s="357">
        <v>1</v>
      </c>
      <c r="G15" s="363"/>
      <c r="H15" s="357">
        <v>2</v>
      </c>
      <c r="I15" s="363"/>
      <c r="J15" s="357">
        <v>3</v>
      </c>
      <c r="K15" s="363"/>
      <c r="L15" s="357">
        <v>4</v>
      </c>
      <c r="M15" s="363"/>
      <c r="N15" s="357">
        <v>5</v>
      </c>
      <c r="O15" s="363"/>
      <c r="P15" s="354">
        <v>1</v>
      </c>
      <c r="Q15" s="355"/>
      <c r="R15" s="354">
        <v>2</v>
      </c>
      <c r="S15" s="356"/>
      <c r="T15" s="354">
        <v>3</v>
      </c>
      <c r="U15" s="356"/>
      <c r="V15" s="354">
        <v>4</v>
      </c>
      <c r="W15" s="356"/>
      <c r="X15" s="354">
        <v>5</v>
      </c>
      <c r="Y15" s="356"/>
      <c r="Z15" s="354">
        <v>6</v>
      </c>
      <c r="AA15" s="355"/>
      <c r="AB15" s="357">
        <v>7</v>
      </c>
      <c r="AC15" s="358"/>
      <c r="AD15" s="364">
        <v>1</v>
      </c>
      <c r="AE15" s="365"/>
      <c r="AF15" s="364">
        <v>2</v>
      </c>
      <c r="AG15" s="365"/>
      <c r="AH15" s="364">
        <v>3</v>
      </c>
      <c r="AI15" s="365"/>
      <c r="AJ15" s="364">
        <v>4</v>
      </c>
      <c r="AK15" s="365"/>
      <c r="AL15" s="364">
        <v>5</v>
      </c>
      <c r="AM15" s="395"/>
      <c r="AN15" s="357">
        <v>1</v>
      </c>
      <c r="AO15" s="363"/>
      <c r="AP15" s="357">
        <v>2</v>
      </c>
      <c r="AQ15" s="363"/>
      <c r="AR15" s="357">
        <v>3</v>
      </c>
      <c r="AS15" s="363"/>
      <c r="AT15" s="357">
        <v>4</v>
      </c>
      <c r="AU15" s="363"/>
      <c r="AV15" s="357">
        <v>5</v>
      </c>
      <c r="AW15" s="358"/>
      <c r="AX15" s="357">
        <v>6</v>
      </c>
      <c r="AY15" s="358"/>
      <c r="AZ15" s="364">
        <v>1</v>
      </c>
      <c r="BA15" s="365"/>
      <c r="BB15" s="364">
        <v>2</v>
      </c>
      <c r="BC15" s="365"/>
      <c r="BD15" s="209"/>
      <c r="BE15" s="209"/>
      <c r="BF15" s="209"/>
      <c r="BG15" s="209"/>
      <c r="BH15" s="209"/>
      <c r="BI15" s="203"/>
      <c r="BJ15" s="209"/>
      <c r="BK15" s="209" t="s">
        <v>1</v>
      </c>
      <c r="BL15" s="209"/>
      <c r="BM15" s="210"/>
      <c r="BN15" s="122"/>
    </row>
    <row r="16" spans="1:67">
      <c r="A16" s="373" t="s">
        <v>59</v>
      </c>
      <c r="B16" s="386"/>
      <c r="C16" s="386"/>
      <c r="D16" s="386"/>
      <c r="E16" s="387"/>
      <c r="F16" s="143"/>
      <c r="G16" s="144"/>
      <c r="H16" s="144"/>
      <c r="I16" s="144"/>
      <c r="J16" s="145"/>
      <c r="K16" s="145"/>
      <c r="L16" s="145"/>
      <c r="M16" s="145"/>
      <c r="N16" s="145"/>
      <c r="O16" s="146"/>
      <c r="Q16" s="187"/>
      <c r="R16" s="187">
        <v>73.13</v>
      </c>
      <c r="S16" s="187">
        <v>81</v>
      </c>
      <c r="T16" s="187"/>
      <c r="U16" s="187"/>
      <c r="V16" s="187"/>
      <c r="W16" s="187"/>
      <c r="X16" s="187"/>
      <c r="Y16" s="187"/>
      <c r="Z16" s="187"/>
      <c r="AA16" s="188"/>
      <c r="AB16" s="244"/>
      <c r="AC16" s="245"/>
      <c r="AD16" s="244"/>
      <c r="AE16" s="188"/>
      <c r="AF16" s="188"/>
      <c r="AG16" s="188"/>
      <c r="AH16" s="187"/>
      <c r="AI16" s="187"/>
      <c r="AJ16" s="187"/>
      <c r="AK16" s="187"/>
      <c r="AL16" s="187"/>
      <c r="AM16" s="245"/>
      <c r="AN16" s="187"/>
      <c r="AO16" s="188"/>
      <c r="AP16" s="188"/>
      <c r="AQ16" s="188"/>
      <c r="AR16" s="144"/>
      <c r="AS16" s="144"/>
      <c r="AT16" s="144"/>
      <c r="AU16" s="144"/>
      <c r="AV16" s="145"/>
      <c r="AW16" s="145"/>
      <c r="AX16" s="145"/>
      <c r="AY16" s="146"/>
      <c r="AZ16" s="175"/>
      <c r="BA16" s="144"/>
      <c r="BB16" s="144"/>
      <c r="BC16" s="146"/>
      <c r="BD16" s="264">
        <f>F16+H16+J16+L16+N16+P16+R16+T16+V16+X16+Z16+AB16</f>
        <v>73.13</v>
      </c>
      <c r="BE16" s="267">
        <f>G16+I16+K16+M16+O16+Q16+S16+U16+W16+Y16+AA16+AC16</f>
        <v>81</v>
      </c>
      <c r="BF16" s="205">
        <f>F16+H16+J16+L16+N16+P16+R16+T16+V16+X16+AB16+AD16+AF16+AH16+AJ16+AL16+AN16+AP16+AR16+AT16+AX16+AZ16+BB16+Z16+AV16</f>
        <v>73.13</v>
      </c>
      <c r="BG16" s="206">
        <f>G16+I16+K16+M16+O16+Q16+S16+U16+W16+Y16+AC16+AE16+AG16+AI16+AK16+AM16+AO16+AQ16+AS16+AU16+AY16+BA16+BC16+AA16+AW16</f>
        <v>81</v>
      </c>
      <c r="BH16" s="206">
        <f>BF16*BH13</f>
        <v>511.90999999999997</v>
      </c>
      <c r="BI16" s="206">
        <f>BG16*BI13</f>
        <v>1539</v>
      </c>
      <c r="BJ16" s="206">
        <f>BD16*BJ13</f>
        <v>146.26</v>
      </c>
      <c r="BK16" s="207">
        <f>BE16*BK13</f>
        <v>405</v>
      </c>
      <c r="BL16" s="206">
        <f>BH16+BI16+BJ16+BK16</f>
        <v>2602.17</v>
      </c>
      <c r="BM16" s="208">
        <f>BN16*BL16/(AO3*1000)</f>
        <v>29.570113636363637</v>
      </c>
      <c r="BN16" s="281">
        <v>375</v>
      </c>
      <c r="BO16" s="276"/>
    </row>
    <row r="17" spans="1:67">
      <c r="A17" s="373" t="s">
        <v>11</v>
      </c>
      <c r="B17" s="386"/>
      <c r="C17" s="386"/>
      <c r="D17" s="386"/>
      <c r="E17" s="387"/>
      <c r="F17" s="147"/>
      <c r="G17" s="148"/>
      <c r="H17" s="148"/>
      <c r="I17" s="148"/>
      <c r="J17" s="149"/>
      <c r="K17" s="149"/>
      <c r="L17" s="149"/>
      <c r="M17" s="149"/>
      <c r="N17" s="149"/>
      <c r="O17" s="150"/>
      <c r="P17" s="189">
        <v>30</v>
      </c>
      <c r="Q17" s="189">
        <v>30</v>
      </c>
      <c r="R17" s="189"/>
      <c r="S17" s="189"/>
      <c r="T17" s="189"/>
      <c r="U17" s="189"/>
      <c r="V17" s="189"/>
      <c r="W17" s="189"/>
      <c r="X17" s="189"/>
      <c r="Y17" s="189"/>
      <c r="Z17" s="189"/>
      <c r="AA17" s="190"/>
      <c r="AB17" s="246"/>
      <c r="AC17" s="247"/>
      <c r="AD17" s="246"/>
      <c r="AE17" s="190"/>
      <c r="AF17" s="190"/>
      <c r="AG17" s="190"/>
      <c r="AH17" s="189"/>
      <c r="AI17" s="189"/>
      <c r="AJ17" s="189"/>
      <c r="AK17" s="189"/>
      <c r="AL17" s="189"/>
      <c r="AM17" s="247"/>
      <c r="AN17" s="189"/>
      <c r="AO17" s="190"/>
      <c r="AP17" s="190">
        <v>158</v>
      </c>
      <c r="AQ17" s="190">
        <v>174.7</v>
      </c>
      <c r="AR17" s="148"/>
      <c r="AS17" s="148"/>
      <c r="AT17" s="148"/>
      <c r="AU17" s="148"/>
      <c r="AV17" s="149"/>
      <c r="AW17" s="149"/>
      <c r="AX17" s="149"/>
      <c r="AY17" s="150"/>
      <c r="AZ17" s="176"/>
      <c r="BA17" s="148"/>
      <c r="BB17" s="148"/>
      <c r="BC17" s="150"/>
      <c r="BD17" s="266">
        <f>F17+H17+J17+L17+N17+P17+R17+T17+V17+X17+Z17+AB17</f>
        <v>30</v>
      </c>
      <c r="BE17" s="267">
        <f>G17+I17+K17+M17+O17+Q17+S17+U17+W17+Y17+AA17+AC17</f>
        <v>30</v>
      </c>
      <c r="BF17" s="128">
        <f t="shared" ref="BF17:BF73" si="0">F17+H17+J17+L17+N17+P17+R17+T17+V17+X17+AB17+AD17+AF17+AH17+AJ17+AL17+AN17+AP17+AR17+AT17+AX17+AZ17+BB17+Z17+AV17</f>
        <v>188</v>
      </c>
      <c r="BG17" s="124">
        <f t="shared" ref="BG17:BG73" si="1">G17+I17+K17+M17+O17+Q17+S17+U17+W17+Y17+AC17+AE17+AG17+AI17+AK17+AM17+AO17+AQ17+AS17+AU17+AY17+BA17+BC17+AA17+AW17</f>
        <v>204.7</v>
      </c>
      <c r="BH17" s="124">
        <f>BF17*BH13</f>
        <v>1316</v>
      </c>
      <c r="BI17" s="124">
        <f>BG17*BI13</f>
        <v>3889.2999999999997</v>
      </c>
      <c r="BJ17" s="124">
        <f>BG17*BJ13</f>
        <v>409.4</v>
      </c>
      <c r="BK17" s="125">
        <f>BE17*BK13</f>
        <v>150</v>
      </c>
      <c r="BL17" s="124">
        <f>BH17+BI17+BJ17+BK17</f>
        <v>5764.6999999999989</v>
      </c>
      <c r="BM17" s="126">
        <f>BN17*BL17/(AO3*1000)</f>
        <v>73.543596969696964</v>
      </c>
      <c r="BN17" s="281">
        <v>421</v>
      </c>
      <c r="BO17" s="276"/>
    </row>
    <row r="18" spans="1:67" ht="13.2" hidden="1" customHeight="1">
      <c r="A18" s="373" t="s">
        <v>45</v>
      </c>
      <c r="B18" s="386"/>
      <c r="C18" s="386"/>
      <c r="D18" s="386"/>
      <c r="E18" s="387"/>
      <c r="F18" s="147"/>
      <c r="G18" s="148"/>
      <c r="H18" s="148"/>
      <c r="I18" s="148"/>
      <c r="J18" s="149"/>
      <c r="K18" s="149"/>
      <c r="L18" s="149"/>
      <c r="M18" s="149"/>
      <c r="N18" s="149"/>
      <c r="O18" s="150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90"/>
      <c r="AB18" s="246"/>
      <c r="AC18" s="247"/>
      <c r="AD18" s="246"/>
      <c r="AE18" s="190"/>
      <c r="AF18" s="190"/>
      <c r="AG18" s="190"/>
      <c r="AH18" s="189"/>
      <c r="AI18" s="189"/>
      <c r="AJ18" s="189"/>
      <c r="AK18" s="189"/>
      <c r="AL18" s="189"/>
      <c r="AM18" s="247"/>
      <c r="AN18" s="189"/>
      <c r="AO18" s="190"/>
      <c r="AP18" s="190"/>
      <c r="AQ18" s="190"/>
      <c r="AR18" s="148"/>
      <c r="AS18" s="148"/>
      <c r="AT18" s="148"/>
      <c r="AU18" s="148"/>
      <c r="AV18" s="149"/>
      <c r="AW18" s="149"/>
      <c r="AX18" s="149"/>
      <c r="AY18" s="150"/>
      <c r="AZ18" s="176"/>
      <c r="BA18" s="148"/>
      <c r="BB18" s="148"/>
      <c r="BC18" s="150"/>
      <c r="BD18" s="266">
        <f t="shared" ref="BD18:BD73" si="2">F18+H18+J18+L18+N18+P18+R18+T18+V18+X18+Z18+AB18</f>
        <v>0</v>
      </c>
      <c r="BE18" s="267">
        <f t="shared" ref="BE18:BE73" si="3">G18+I18+K18+M18+O18+Q18+S18+U18+W18+Y18+AA18+AC18</f>
        <v>0</v>
      </c>
      <c r="BF18" s="128">
        <f t="shared" si="0"/>
        <v>0</v>
      </c>
      <c r="BG18" s="124">
        <f t="shared" si="1"/>
        <v>0</v>
      </c>
      <c r="BH18" s="124">
        <f>BF18*BH13</f>
        <v>0</v>
      </c>
      <c r="BI18" s="124">
        <f>BG18*BI13</f>
        <v>0</v>
      </c>
      <c r="BJ18" s="124">
        <f>BD18*BJ13</f>
        <v>0</v>
      </c>
      <c r="BK18" s="125">
        <f>BE18*BK13</f>
        <v>0</v>
      </c>
      <c r="BL18" s="124">
        <f t="shared" ref="BL18:BL73" si="4">BH18+BI18+BJ18+BK18</f>
        <v>0</v>
      </c>
      <c r="BM18" s="126">
        <f>BN18*BL18/(AO3*1000)</f>
        <v>0</v>
      </c>
      <c r="BN18" s="279">
        <v>299.10000000000002</v>
      </c>
      <c r="BO18" s="276"/>
    </row>
    <row r="19" spans="1:67" hidden="1">
      <c r="A19" s="373" t="s">
        <v>65</v>
      </c>
      <c r="B19" s="374"/>
      <c r="C19" s="374"/>
      <c r="D19" s="374"/>
      <c r="E19" s="375"/>
      <c r="F19" s="147"/>
      <c r="G19" s="148"/>
      <c r="H19" s="148"/>
      <c r="I19" s="148"/>
      <c r="J19" s="149"/>
      <c r="K19" s="149"/>
      <c r="L19" s="149"/>
      <c r="M19" s="149"/>
      <c r="N19" s="149"/>
      <c r="O19" s="150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90"/>
      <c r="AB19" s="246"/>
      <c r="AC19" s="247"/>
      <c r="AD19" s="246"/>
      <c r="AE19" s="190"/>
      <c r="AF19" s="190"/>
      <c r="AG19" s="190"/>
      <c r="AH19" s="189"/>
      <c r="AI19" s="189"/>
      <c r="AJ19" s="189"/>
      <c r="AK19" s="189"/>
      <c r="AL19" s="189"/>
      <c r="AM19" s="247"/>
      <c r="AN19" s="189"/>
      <c r="AO19" s="190"/>
      <c r="AP19" s="190"/>
      <c r="AQ19" s="190"/>
      <c r="AR19" s="148"/>
      <c r="AS19" s="148"/>
      <c r="AT19" s="148"/>
      <c r="AU19" s="148"/>
      <c r="AV19" s="149"/>
      <c r="AW19" s="149"/>
      <c r="AX19" s="149"/>
      <c r="AY19" s="150"/>
      <c r="AZ19" s="176"/>
      <c r="BA19" s="148"/>
      <c r="BB19" s="148"/>
      <c r="BC19" s="150"/>
      <c r="BD19" s="266">
        <f t="shared" si="2"/>
        <v>0</v>
      </c>
      <c r="BE19" s="267">
        <f t="shared" si="3"/>
        <v>0</v>
      </c>
      <c r="BF19" s="128">
        <f t="shared" si="0"/>
        <v>0</v>
      </c>
      <c r="BG19" s="124">
        <f t="shared" si="1"/>
        <v>0</v>
      </c>
      <c r="BH19" s="124">
        <f>BF19*BH13</f>
        <v>0</v>
      </c>
      <c r="BI19" s="124">
        <f>BG19*BI13</f>
        <v>0</v>
      </c>
      <c r="BJ19" s="124">
        <f>BD19*BJ13</f>
        <v>0</v>
      </c>
      <c r="BK19" s="125">
        <f>BE19*BK13</f>
        <v>0</v>
      </c>
      <c r="BL19" s="124">
        <f t="shared" si="4"/>
        <v>0</v>
      </c>
      <c r="BM19" s="126">
        <f>BN19*BL19/(AO3*1000)</f>
        <v>0</v>
      </c>
      <c r="BN19" s="279">
        <v>392.27</v>
      </c>
      <c r="BO19" s="276"/>
    </row>
    <row r="20" spans="1:67" ht="13.2" hidden="1" customHeight="1">
      <c r="A20" s="373" t="s">
        <v>84</v>
      </c>
      <c r="B20" s="386"/>
      <c r="C20" s="386"/>
      <c r="D20" s="386"/>
      <c r="E20" s="387"/>
      <c r="F20" s="147"/>
      <c r="G20" s="148"/>
      <c r="H20" s="148"/>
      <c r="I20" s="148"/>
      <c r="J20" s="149"/>
      <c r="K20" s="149"/>
      <c r="L20" s="149"/>
      <c r="M20" s="149"/>
      <c r="N20" s="149"/>
      <c r="O20" s="150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90"/>
      <c r="AB20" s="246"/>
      <c r="AC20" s="247"/>
      <c r="AD20" s="246"/>
      <c r="AE20" s="190"/>
      <c r="AF20" s="190"/>
      <c r="AG20" s="190"/>
      <c r="AH20" s="189"/>
      <c r="AI20" s="189"/>
      <c r="AJ20" s="189"/>
      <c r="AK20" s="189"/>
      <c r="AL20" s="189"/>
      <c r="AM20" s="247"/>
      <c r="AN20" s="189"/>
      <c r="AO20" s="190"/>
      <c r="AP20" s="190"/>
      <c r="AQ20" s="190"/>
      <c r="AR20" s="148"/>
      <c r="AS20" s="148"/>
      <c r="AT20" s="148"/>
      <c r="AU20" s="148"/>
      <c r="AV20" s="149"/>
      <c r="AW20" s="149"/>
      <c r="AX20" s="149"/>
      <c r="AY20" s="150"/>
      <c r="AZ20" s="176"/>
      <c r="BA20" s="148"/>
      <c r="BB20" s="148"/>
      <c r="BC20" s="150"/>
      <c r="BD20" s="266">
        <f t="shared" si="2"/>
        <v>0</v>
      </c>
      <c r="BE20" s="267">
        <f t="shared" si="3"/>
        <v>0</v>
      </c>
      <c r="BF20" s="128">
        <f t="shared" si="0"/>
        <v>0</v>
      </c>
      <c r="BG20" s="124">
        <f t="shared" si="1"/>
        <v>0</v>
      </c>
      <c r="BH20" s="124">
        <f>BF20*BH13</f>
        <v>0</v>
      </c>
      <c r="BI20" s="124">
        <f>BG20*BI13</f>
        <v>0</v>
      </c>
      <c r="BJ20" s="124">
        <f>BD20*BJ13</f>
        <v>0</v>
      </c>
      <c r="BK20" s="125">
        <f>BE20*BK13</f>
        <v>0</v>
      </c>
      <c r="BL20" s="124">
        <f t="shared" si="4"/>
        <v>0</v>
      </c>
      <c r="BM20" s="126">
        <f>BN20*BL20/(AO3*1000)</f>
        <v>0</v>
      </c>
      <c r="BN20" s="279">
        <v>610.20000000000005</v>
      </c>
      <c r="BO20" s="276"/>
    </row>
    <row r="21" spans="1:67" ht="13.2" customHeight="1">
      <c r="A21" s="373" t="s">
        <v>13</v>
      </c>
      <c r="B21" s="386"/>
      <c r="C21" s="386"/>
      <c r="D21" s="386"/>
      <c r="E21" s="387"/>
      <c r="F21" s="147"/>
      <c r="G21" s="148"/>
      <c r="H21" s="148"/>
      <c r="I21" s="148"/>
      <c r="J21" s="149"/>
      <c r="K21" s="149"/>
      <c r="L21" s="149"/>
      <c r="M21" s="149"/>
      <c r="N21" s="149"/>
      <c r="O21" s="150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90"/>
      <c r="AB21" s="246"/>
      <c r="AC21" s="247"/>
      <c r="AD21" s="246">
        <v>21</v>
      </c>
      <c r="AE21" s="190">
        <v>29</v>
      </c>
      <c r="AF21" s="190"/>
      <c r="AG21" s="190"/>
      <c r="AH21" s="189"/>
      <c r="AI21" s="189"/>
      <c r="AJ21" s="189"/>
      <c r="AK21" s="189"/>
      <c r="AL21" s="189"/>
      <c r="AM21" s="247"/>
      <c r="AN21" s="189"/>
      <c r="AO21" s="190"/>
      <c r="AP21" s="190"/>
      <c r="AQ21" s="190"/>
      <c r="AR21" s="148"/>
      <c r="AS21" s="148"/>
      <c r="AT21" s="148"/>
      <c r="AU21" s="148"/>
      <c r="AV21" s="189"/>
      <c r="AW21" s="189"/>
      <c r="AX21" s="189"/>
      <c r="AY21" s="247"/>
      <c r="AZ21" s="269"/>
      <c r="BA21" s="190"/>
      <c r="BB21" s="190"/>
      <c r="BC21" s="247"/>
      <c r="BD21" s="270">
        <f t="shared" si="2"/>
        <v>0</v>
      </c>
      <c r="BE21" s="267">
        <f t="shared" si="3"/>
        <v>0</v>
      </c>
      <c r="BF21" s="271">
        <f t="shared" si="0"/>
        <v>21</v>
      </c>
      <c r="BG21" s="272">
        <f t="shared" si="1"/>
        <v>29</v>
      </c>
      <c r="BH21" s="272">
        <f>BF21*BH13</f>
        <v>147</v>
      </c>
      <c r="BI21" s="272">
        <f>BG21*BI13</f>
        <v>551</v>
      </c>
      <c r="BJ21" s="272">
        <f>BD21*BJ13</f>
        <v>0</v>
      </c>
      <c r="BK21" s="273">
        <f>BE21*BK13</f>
        <v>0</v>
      </c>
      <c r="BL21" s="272">
        <f>BH21+BI21+BJ21+BK21-61</f>
        <v>637</v>
      </c>
      <c r="BM21" s="126">
        <f>BN21*BL21/(AO3*1000)</f>
        <v>9.5262384848484842</v>
      </c>
      <c r="BN21" s="281">
        <v>493.51</v>
      </c>
      <c r="BO21" s="276"/>
    </row>
    <row r="22" spans="1:67" hidden="1">
      <c r="A22" s="373" t="s">
        <v>14</v>
      </c>
      <c r="B22" s="386"/>
      <c r="C22" s="386"/>
      <c r="D22" s="386"/>
      <c r="E22" s="387"/>
      <c r="F22" s="147"/>
      <c r="G22" s="148"/>
      <c r="H22" s="148"/>
      <c r="I22" s="148"/>
      <c r="J22" s="149"/>
      <c r="K22" s="149"/>
      <c r="L22" s="149"/>
      <c r="M22" s="149"/>
      <c r="N22" s="149"/>
      <c r="O22" s="150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90"/>
      <c r="AB22" s="246"/>
      <c r="AC22" s="247"/>
      <c r="AD22" s="246"/>
      <c r="AE22" s="190"/>
      <c r="AF22" s="190"/>
      <c r="AG22" s="190"/>
      <c r="AH22" s="189"/>
      <c r="AI22" s="189"/>
      <c r="AJ22" s="189"/>
      <c r="AK22" s="189"/>
      <c r="AL22" s="189"/>
      <c r="AM22" s="247"/>
      <c r="AN22" s="189"/>
      <c r="AO22" s="190"/>
      <c r="AP22" s="190"/>
      <c r="AQ22" s="190"/>
      <c r="AR22" s="148"/>
      <c r="AS22" s="148"/>
      <c r="AT22" s="148"/>
      <c r="AU22" s="148"/>
      <c r="AV22" s="189"/>
      <c r="AW22" s="189"/>
      <c r="AX22" s="189"/>
      <c r="AY22" s="247"/>
      <c r="AZ22" s="269"/>
      <c r="BA22" s="190"/>
      <c r="BB22" s="190"/>
      <c r="BC22" s="247"/>
      <c r="BD22" s="270">
        <f t="shared" si="2"/>
        <v>0</v>
      </c>
      <c r="BE22" s="267">
        <f t="shared" si="3"/>
        <v>0</v>
      </c>
      <c r="BF22" s="271">
        <f t="shared" si="0"/>
        <v>0</v>
      </c>
      <c r="BG22" s="272">
        <f t="shared" si="1"/>
        <v>0</v>
      </c>
      <c r="BH22" s="272">
        <f>BF22*BH13</f>
        <v>0</v>
      </c>
      <c r="BI22" s="272">
        <f>BG22*BI13</f>
        <v>0</v>
      </c>
      <c r="BJ22" s="272">
        <f>BD22*BJ13</f>
        <v>0</v>
      </c>
      <c r="BK22" s="273">
        <f>BE22*BK13</f>
        <v>0</v>
      </c>
      <c r="BL22" s="272">
        <f t="shared" si="4"/>
        <v>0</v>
      </c>
      <c r="BM22" s="126">
        <f>BN22*BL22/(AO3*1000)</f>
        <v>0</v>
      </c>
      <c r="BN22" s="279">
        <v>339.9</v>
      </c>
      <c r="BO22" s="276"/>
    </row>
    <row r="23" spans="1:67" hidden="1">
      <c r="A23" s="373" t="s">
        <v>15</v>
      </c>
      <c r="B23" s="374"/>
      <c r="C23" s="374"/>
      <c r="D23" s="374"/>
      <c r="E23" s="375"/>
      <c r="F23" s="147"/>
      <c r="G23" s="148"/>
      <c r="H23" s="148"/>
      <c r="I23" s="148"/>
      <c r="J23" s="149"/>
      <c r="K23" s="149"/>
      <c r="L23" s="149"/>
      <c r="M23" s="149"/>
      <c r="N23" s="149"/>
      <c r="O23" s="150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90"/>
      <c r="AB23" s="246"/>
      <c r="AC23" s="247"/>
      <c r="AD23" s="246"/>
      <c r="AE23" s="190"/>
      <c r="AF23" s="190"/>
      <c r="AG23" s="190"/>
      <c r="AH23" s="189"/>
      <c r="AI23" s="189"/>
      <c r="AJ23" s="189"/>
      <c r="AK23" s="189"/>
      <c r="AL23" s="189"/>
      <c r="AM23" s="247"/>
      <c r="AN23" s="189"/>
      <c r="AO23" s="190"/>
      <c r="AP23" s="190"/>
      <c r="AQ23" s="190"/>
      <c r="AR23" s="148"/>
      <c r="AS23" s="148"/>
      <c r="AT23" s="148"/>
      <c r="AU23" s="148"/>
      <c r="AV23" s="149"/>
      <c r="AW23" s="149"/>
      <c r="AX23" s="149"/>
      <c r="AY23" s="150"/>
      <c r="AZ23" s="176"/>
      <c r="BA23" s="148"/>
      <c r="BB23" s="148"/>
      <c r="BC23" s="150"/>
      <c r="BD23" s="266">
        <f t="shared" si="2"/>
        <v>0</v>
      </c>
      <c r="BE23" s="267">
        <f t="shared" si="3"/>
        <v>0</v>
      </c>
      <c r="BF23" s="128">
        <f t="shared" ref="BF23:BG25" si="5">F23+H23+J23+L23+N23+P23+R23+T23+V23+X23+AB23+AD23+AF23+AH23+AJ23+AL23+AN23+AP23+AR23+AT23+AX23+AZ23+BB23+Z23+AV23</f>
        <v>0</v>
      </c>
      <c r="BG23" s="124">
        <f t="shared" si="5"/>
        <v>0</v>
      </c>
      <c r="BH23" s="124">
        <f>BF23*BH13</f>
        <v>0</v>
      </c>
      <c r="BI23" s="124">
        <f>BG23*BI13</f>
        <v>0</v>
      </c>
      <c r="BJ23" s="124">
        <f>BD23*BJ13</f>
        <v>0</v>
      </c>
      <c r="BK23" s="125">
        <f>BE23*BK13</f>
        <v>0</v>
      </c>
      <c r="BL23" s="124">
        <f t="shared" si="4"/>
        <v>0</v>
      </c>
      <c r="BM23" s="126">
        <f>BN23*BL23/(AO3*1000)</f>
        <v>0</v>
      </c>
      <c r="BN23" s="279">
        <v>320</v>
      </c>
      <c r="BO23" s="276"/>
    </row>
    <row r="24" spans="1:67" ht="13.2" customHeight="1">
      <c r="A24" s="373" t="s">
        <v>16</v>
      </c>
      <c r="B24" s="386"/>
      <c r="C24" s="386"/>
      <c r="D24" s="386"/>
      <c r="E24" s="387"/>
      <c r="F24" s="147">
        <v>9</v>
      </c>
      <c r="G24" s="148">
        <v>12</v>
      </c>
      <c r="H24" s="148"/>
      <c r="I24" s="148"/>
      <c r="J24" s="149"/>
      <c r="K24" s="149"/>
      <c r="L24" s="149"/>
      <c r="M24" s="149"/>
      <c r="N24" s="149"/>
      <c r="O24" s="150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90"/>
      <c r="AB24" s="246"/>
      <c r="AC24" s="247"/>
      <c r="AD24" s="246">
        <v>2</v>
      </c>
      <c r="AE24" s="190">
        <v>4</v>
      </c>
      <c r="AF24" s="190"/>
      <c r="AG24" s="190"/>
      <c r="AH24" s="189"/>
      <c r="AI24" s="189"/>
      <c r="AJ24" s="189"/>
      <c r="AK24" s="189"/>
      <c r="AL24" s="189"/>
      <c r="AM24" s="247"/>
      <c r="AN24" s="189"/>
      <c r="AO24" s="190"/>
      <c r="AP24" s="190"/>
      <c r="AQ24" s="190"/>
      <c r="AR24" s="148">
        <v>5.3</v>
      </c>
      <c r="AS24" s="148">
        <v>6</v>
      </c>
      <c r="AT24" s="148"/>
      <c r="AU24" s="148"/>
      <c r="AV24" s="149"/>
      <c r="AW24" s="149"/>
      <c r="AX24" s="149"/>
      <c r="AY24" s="150"/>
      <c r="AZ24" s="176"/>
      <c r="BA24" s="148"/>
      <c r="BB24" s="148"/>
      <c r="BC24" s="150"/>
      <c r="BD24" s="266">
        <f t="shared" si="2"/>
        <v>9</v>
      </c>
      <c r="BE24" s="267">
        <f t="shared" si="3"/>
        <v>12</v>
      </c>
      <c r="BF24" s="128">
        <f t="shared" si="5"/>
        <v>16.3</v>
      </c>
      <c r="BG24" s="124">
        <f t="shared" si="5"/>
        <v>22</v>
      </c>
      <c r="BH24" s="124">
        <f>BF24*BH13</f>
        <v>114.10000000000001</v>
      </c>
      <c r="BI24" s="124">
        <f>BG24*BI13</f>
        <v>418</v>
      </c>
      <c r="BJ24" s="124">
        <f>BD24*BJ13</f>
        <v>18</v>
      </c>
      <c r="BK24" s="125">
        <f>BE24*BK13</f>
        <v>60</v>
      </c>
      <c r="BL24" s="124">
        <f>BH24+BI24+BJ24+BK24+60</f>
        <v>670.1</v>
      </c>
      <c r="BM24" s="126">
        <f>BN24*BL24/(AO3*1000)</f>
        <v>20.60923009090909</v>
      </c>
      <c r="BN24" s="281">
        <v>1014.93</v>
      </c>
      <c r="BO24" s="276"/>
    </row>
    <row r="25" spans="1:67" ht="13.2" customHeight="1">
      <c r="A25" s="373" t="s">
        <v>17</v>
      </c>
      <c r="B25" s="386"/>
      <c r="C25" s="386"/>
      <c r="D25" s="386"/>
      <c r="E25" s="387"/>
      <c r="F25" s="147"/>
      <c r="G25" s="148"/>
      <c r="H25" s="148"/>
      <c r="I25" s="148"/>
      <c r="J25" s="149"/>
      <c r="K25" s="149"/>
      <c r="L25" s="149"/>
      <c r="M25" s="149"/>
      <c r="N25" s="149"/>
      <c r="O25" s="150"/>
      <c r="P25" s="189">
        <v>4</v>
      </c>
      <c r="Q25" s="189">
        <v>5</v>
      </c>
      <c r="R25" s="189">
        <v>5</v>
      </c>
      <c r="S25" s="189">
        <v>6</v>
      </c>
      <c r="T25" s="189">
        <v>5</v>
      </c>
      <c r="U25" s="189">
        <v>6</v>
      </c>
      <c r="V25" s="189"/>
      <c r="W25" s="189"/>
      <c r="X25" s="189"/>
      <c r="Y25" s="189"/>
      <c r="Z25" s="189"/>
      <c r="AA25" s="190"/>
      <c r="AB25" s="246"/>
      <c r="AC25" s="247"/>
      <c r="AD25" s="246"/>
      <c r="AE25" s="190"/>
      <c r="AF25" s="190"/>
      <c r="AG25" s="190"/>
      <c r="AH25" s="189"/>
      <c r="AI25" s="189"/>
      <c r="AJ25" s="189"/>
      <c r="AK25" s="189"/>
      <c r="AL25" s="189"/>
      <c r="AM25" s="247"/>
      <c r="AN25" s="189"/>
      <c r="AO25" s="190"/>
      <c r="AP25" s="190"/>
      <c r="AQ25" s="190"/>
      <c r="AR25" s="148"/>
      <c r="AS25" s="148"/>
      <c r="AT25" s="148"/>
      <c r="AU25" s="148"/>
      <c r="AV25" s="149"/>
      <c r="AW25" s="149"/>
      <c r="AX25" s="149"/>
      <c r="AY25" s="150"/>
      <c r="AZ25" s="176"/>
      <c r="BA25" s="148"/>
      <c r="BB25" s="148"/>
      <c r="BC25" s="150"/>
      <c r="BD25" s="266">
        <f t="shared" si="2"/>
        <v>14</v>
      </c>
      <c r="BE25" s="267">
        <f t="shared" si="3"/>
        <v>17</v>
      </c>
      <c r="BF25" s="128">
        <f t="shared" si="5"/>
        <v>14</v>
      </c>
      <c r="BG25" s="124">
        <f t="shared" si="5"/>
        <v>17</v>
      </c>
      <c r="BH25" s="124">
        <f>BF25*BH13</f>
        <v>98</v>
      </c>
      <c r="BI25" s="124">
        <f>BG25*BI13</f>
        <v>323</v>
      </c>
      <c r="BJ25" s="124">
        <f>BD25*BJ13</f>
        <v>28</v>
      </c>
      <c r="BK25" s="125">
        <f>BE25*BK13</f>
        <v>85</v>
      </c>
      <c r="BL25" s="124">
        <f>BH25+BI25+BJ25+BK25</f>
        <v>534</v>
      </c>
      <c r="BM25" s="126">
        <f>BN25*BL25/(AO3*1000)</f>
        <v>2.2138345454545458</v>
      </c>
      <c r="BN25" s="281">
        <v>136.81</v>
      </c>
      <c r="BO25" s="276"/>
    </row>
    <row r="26" spans="1:67" ht="13.2" customHeight="1">
      <c r="A26" s="373" t="s">
        <v>18</v>
      </c>
      <c r="B26" s="386"/>
      <c r="C26" s="386"/>
      <c r="D26" s="386"/>
      <c r="E26" s="387"/>
      <c r="F26" s="147">
        <v>90</v>
      </c>
      <c r="G26" s="151">
        <v>115</v>
      </c>
      <c r="H26" s="151">
        <v>90</v>
      </c>
      <c r="I26" s="151">
        <v>90</v>
      </c>
      <c r="J26" s="152"/>
      <c r="K26" s="152"/>
      <c r="L26" s="152"/>
      <c r="M26" s="152"/>
      <c r="N26" s="152"/>
      <c r="O26" s="153"/>
      <c r="P26" s="191"/>
      <c r="Q26" s="191"/>
      <c r="R26" s="191">
        <v>22</v>
      </c>
      <c r="S26" s="191">
        <v>24</v>
      </c>
      <c r="T26" s="191"/>
      <c r="U26" s="191"/>
      <c r="V26" s="191"/>
      <c r="W26" s="191"/>
      <c r="X26" s="191"/>
      <c r="Y26" s="191"/>
      <c r="Z26" s="191"/>
      <c r="AA26" s="192"/>
      <c r="AB26" s="248"/>
      <c r="AC26" s="249"/>
      <c r="AD26" s="248"/>
      <c r="AE26" s="192"/>
      <c r="AF26" s="192"/>
      <c r="AG26" s="192"/>
      <c r="AH26" s="191"/>
      <c r="AI26" s="191"/>
      <c r="AJ26" s="191"/>
      <c r="AK26" s="191"/>
      <c r="AL26" s="191"/>
      <c r="AM26" s="249"/>
      <c r="AN26" s="191"/>
      <c r="AO26" s="192"/>
      <c r="AP26" s="192"/>
      <c r="AQ26" s="192"/>
      <c r="AR26" s="151"/>
      <c r="AS26" s="151"/>
      <c r="AT26" s="151">
        <v>45</v>
      </c>
      <c r="AU26" s="151">
        <v>50</v>
      </c>
      <c r="AV26" s="152"/>
      <c r="AW26" s="152"/>
      <c r="AX26" s="152"/>
      <c r="AY26" s="153"/>
      <c r="AZ26" s="180"/>
      <c r="BA26" s="151"/>
      <c r="BB26" s="151"/>
      <c r="BC26" s="153"/>
      <c r="BD26" s="266">
        <f t="shared" si="2"/>
        <v>202</v>
      </c>
      <c r="BE26" s="267">
        <f t="shared" si="3"/>
        <v>229</v>
      </c>
      <c r="BF26" s="128">
        <f t="shared" si="0"/>
        <v>247</v>
      </c>
      <c r="BG26" s="124">
        <f t="shared" si="1"/>
        <v>279</v>
      </c>
      <c r="BH26" s="124">
        <f>BF26*BH13</f>
        <v>1729</v>
      </c>
      <c r="BI26" s="124">
        <f>BG26*BI13</f>
        <v>5301</v>
      </c>
      <c r="BJ26" s="124">
        <f>BD26*BJ13</f>
        <v>404</v>
      </c>
      <c r="BK26" s="125">
        <f>BE26*BK13</f>
        <v>1145</v>
      </c>
      <c r="BL26" s="124">
        <f>BH26+BI26+BJ26+BK26+117</f>
        <v>8696</v>
      </c>
      <c r="BM26" s="126">
        <f>BN26*BL26/(AO3*1000)</f>
        <v>25.002317575757576</v>
      </c>
      <c r="BN26" s="281">
        <v>94.88</v>
      </c>
      <c r="BO26" s="276"/>
    </row>
    <row r="27" spans="1:67" ht="13.2" hidden="1" customHeight="1">
      <c r="A27" s="373" t="s">
        <v>19</v>
      </c>
      <c r="B27" s="386"/>
      <c r="C27" s="386"/>
      <c r="D27" s="386"/>
      <c r="E27" s="387"/>
      <c r="F27" s="147"/>
      <c r="G27" s="148"/>
      <c r="H27" s="148"/>
      <c r="I27" s="148"/>
      <c r="J27" s="149"/>
      <c r="K27" s="149"/>
      <c r="L27" s="149"/>
      <c r="M27" s="149"/>
      <c r="N27" s="149"/>
      <c r="O27" s="150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90"/>
      <c r="AB27" s="246"/>
      <c r="AC27" s="247"/>
      <c r="AD27" s="246"/>
      <c r="AE27" s="190"/>
      <c r="AF27" s="190"/>
      <c r="AG27" s="190"/>
      <c r="AH27" s="189"/>
      <c r="AI27" s="189"/>
      <c r="AJ27" s="189"/>
      <c r="AK27" s="189"/>
      <c r="AL27" s="189"/>
      <c r="AM27" s="247"/>
      <c r="AN27" s="189"/>
      <c r="AO27" s="190"/>
      <c r="AP27" s="190"/>
      <c r="AQ27" s="190"/>
      <c r="AR27" s="148"/>
      <c r="AS27" s="148"/>
      <c r="AT27" s="148"/>
      <c r="AU27" s="148"/>
      <c r="AV27" s="149"/>
      <c r="AW27" s="149"/>
      <c r="AX27" s="149"/>
      <c r="AY27" s="150"/>
      <c r="AZ27" s="176"/>
      <c r="BA27" s="148"/>
      <c r="BB27" s="148"/>
      <c r="BC27" s="150"/>
      <c r="BD27" s="266">
        <f t="shared" si="2"/>
        <v>0</v>
      </c>
      <c r="BE27" s="267">
        <f t="shared" si="3"/>
        <v>0</v>
      </c>
      <c r="BF27" s="128">
        <f t="shared" si="0"/>
        <v>0</v>
      </c>
      <c r="BG27" s="124">
        <f t="shared" si="1"/>
        <v>0</v>
      </c>
      <c r="BH27" s="124">
        <f>BF27*BH13</f>
        <v>0</v>
      </c>
      <c r="BI27" s="124">
        <f>BG27*BI13</f>
        <v>0</v>
      </c>
      <c r="BJ27" s="124">
        <f>BD27*BJ13</f>
        <v>0</v>
      </c>
      <c r="BK27" s="125">
        <f>BE27*BK13</f>
        <v>0</v>
      </c>
      <c r="BL27" s="124">
        <f t="shared" si="4"/>
        <v>0</v>
      </c>
      <c r="BM27" s="126">
        <f>BN27*BL27/(AO3*1000)</f>
        <v>0</v>
      </c>
      <c r="BN27" s="279">
        <v>394.74</v>
      </c>
      <c r="BO27" s="276"/>
    </row>
    <row r="28" spans="1:67">
      <c r="A28" s="373" t="s">
        <v>20</v>
      </c>
      <c r="B28" s="386"/>
      <c r="C28" s="386"/>
      <c r="D28" s="386"/>
      <c r="E28" s="387"/>
      <c r="F28" s="147"/>
      <c r="G28" s="148"/>
      <c r="H28" s="148"/>
      <c r="I28" s="148"/>
      <c r="J28" s="149"/>
      <c r="K28" s="149"/>
      <c r="L28" s="149"/>
      <c r="M28" s="149"/>
      <c r="N28" s="149"/>
      <c r="O28" s="150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92"/>
      <c r="AB28" s="246"/>
      <c r="AC28" s="249"/>
      <c r="AD28" s="250"/>
      <c r="AE28" s="190"/>
      <c r="AF28" s="190"/>
      <c r="AG28" s="190"/>
      <c r="AH28" s="189"/>
      <c r="AI28" s="189"/>
      <c r="AJ28" s="189"/>
      <c r="AK28" s="189"/>
      <c r="AL28" s="189"/>
      <c r="AM28" s="249"/>
      <c r="AN28" s="191"/>
      <c r="AO28" s="190"/>
      <c r="AP28" s="190">
        <v>9</v>
      </c>
      <c r="AQ28" s="190">
        <v>10</v>
      </c>
      <c r="AR28" s="148"/>
      <c r="AS28" s="148"/>
      <c r="AT28" s="148"/>
      <c r="AU28" s="148"/>
      <c r="AV28" s="149"/>
      <c r="AW28" s="149"/>
      <c r="AX28" s="149"/>
      <c r="AY28" s="153"/>
      <c r="AZ28" s="180"/>
      <c r="BA28" s="148"/>
      <c r="BB28" s="148"/>
      <c r="BC28" s="150"/>
      <c r="BD28" s="266">
        <f t="shared" si="2"/>
        <v>0</v>
      </c>
      <c r="BE28" s="267">
        <f t="shared" si="3"/>
        <v>0</v>
      </c>
      <c r="BF28" s="128">
        <f t="shared" si="0"/>
        <v>9</v>
      </c>
      <c r="BG28" s="124">
        <f t="shared" si="1"/>
        <v>10</v>
      </c>
      <c r="BH28" s="124">
        <f>BF28*BH13</f>
        <v>63</v>
      </c>
      <c r="BI28" s="124">
        <f>BG28*BI13</f>
        <v>190</v>
      </c>
      <c r="BJ28" s="124">
        <f>BD28*BJ13</f>
        <v>0</v>
      </c>
      <c r="BK28" s="125">
        <f>BE28*BK13</f>
        <v>0</v>
      </c>
      <c r="BL28" s="124">
        <v>360</v>
      </c>
      <c r="BM28" s="126">
        <f>BN28*BL28/(AO3*1000)</f>
        <v>3.6356727272727274</v>
      </c>
      <c r="BN28" s="281">
        <v>333.27</v>
      </c>
      <c r="BO28" s="276"/>
    </row>
    <row r="29" spans="1:67" hidden="1">
      <c r="A29" s="373" t="s">
        <v>21</v>
      </c>
      <c r="B29" s="386"/>
      <c r="C29" s="386"/>
      <c r="D29" s="386"/>
      <c r="E29" s="387"/>
      <c r="F29" s="147"/>
      <c r="G29" s="148"/>
      <c r="H29" s="148"/>
      <c r="I29" s="148"/>
      <c r="J29" s="149"/>
      <c r="K29" s="149"/>
      <c r="L29" s="149"/>
      <c r="M29" s="149"/>
      <c r="N29" s="149"/>
      <c r="O29" s="150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0"/>
      <c r="AB29" s="250"/>
      <c r="AC29" s="247"/>
      <c r="AD29" s="246"/>
      <c r="AE29" s="190"/>
      <c r="AF29" s="190"/>
      <c r="AG29" s="193"/>
      <c r="AH29" s="194"/>
      <c r="AI29" s="194"/>
      <c r="AJ29" s="194"/>
      <c r="AK29" s="194"/>
      <c r="AL29" s="194"/>
      <c r="AM29" s="247"/>
      <c r="AN29" s="189"/>
      <c r="AO29" s="190"/>
      <c r="AP29" s="190"/>
      <c r="AQ29" s="190"/>
      <c r="AR29" s="148"/>
      <c r="AS29" s="157"/>
      <c r="AT29" s="148"/>
      <c r="AU29" s="148"/>
      <c r="AV29" s="158"/>
      <c r="AW29" s="158"/>
      <c r="AX29" s="158"/>
      <c r="AY29" s="150"/>
      <c r="AZ29" s="176"/>
      <c r="BA29" s="148"/>
      <c r="BB29" s="148"/>
      <c r="BC29" s="159"/>
      <c r="BD29" s="266">
        <f t="shared" si="2"/>
        <v>0</v>
      </c>
      <c r="BE29" s="267">
        <f t="shared" si="3"/>
        <v>0</v>
      </c>
      <c r="BF29" s="128">
        <f t="shared" si="0"/>
        <v>0</v>
      </c>
      <c r="BG29" s="124">
        <f t="shared" si="1"/>
        <v>0</v>
      </c>
      <c r="BH29" s="124">
        <f>BF29*BH13</f>
        <v>0</v>
      </c>
      <c r="BI29" s="124">
        <f>BG29*BI13</f>
        <v>0</v>
      </c>
      <c r="BJ29" s="124">
        <f>BD29*BJ13</f>
        <v>0</v>
      </c>
      <c r="BK29" s="125">
        <f>BE29*BK13</f>
        <v>0</v>
      </c>
      <c r="BL29" s="124">
        <f t="shared" si="4"/>
        <v>0</v>
      </c>
      <c r="BM29" s="126">
        <f>BN29*BL29/(AO3*1000)</f>
        <v>0</v>
      </c>
      <c r="BN29" s="279">
        <v>302.37</v>
      </c>
      <c r="BO29" s="276"/>
    </row>
    <row r="30" spans="1:67">
      <c r="A30" s="373" t="s">
        <v>102</v>
      </c>
      <c r="B30" s="386"/>
      <c r="C30" s="386"/>
      <c r="D30" s="386"/>
      <c r="E30" s="387"/>
      <c r="F30" s="147"/>
      <c r="G30" s="148"/>
      <c r="H30" s="148"/>
      <c r="I30" s="148"/>
      <c r="J30" s="149"/>
      <c r="K30" s="149"/>
      <c r="L30" s="149"/>
      <c r="M30" s="149"/>
      <c r="N30" s="149"/>
      <c r="O30" s="150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90"/>
      <c r="AB30" s="246"/>
      <c r="AC30" s="247"/>
      <c r="AD30" s="246"/>
      <c r="AE30" s="190"/>
      <c r="AF30" s="190"/>
      <c r="AG30" s="190"/>
      <c r="AH30" s="189"/>
      <c r="AI30" s="189"/>
      <c r="AJ30" s="189"/>
      <c r="AK30" s="189"/>
      <c r="AL30" s="189"/>
      <c r="AM30" s="247"/>
      <c r="AN30" s="189"/>
      <c r="AO30" s="190"/>
      <c r="AP30" s="190"/>
      <c r="AQ30" s="190"/>
      <c r="AR30" s="148"/>
      <c r="AS30" s="148"/>
      <c r="AT30" s="148"/>
      <c r="AU30" s="148"/>
      <c r="AV30" s="149"/>
      <c r="AW30" s="149"/>
      <c r="AX30" s="149"/>
      <c r="AY30" s="150"/>
      <c r="AZ30" s="176">
        <v>200</v>
      </c>
      <c r="BA30" s="148">
        <v>200</v>
      </c>
      <c r="BB30" s="148"/>
      <c r="BC30" s="150"/>
      <c r="BD30" s="266">
        <f t="shared" si="2"/>
        <v>0</v>
      </c>
      <c r="BE30" s="267">
        <f t="shared" si="3"/>
        <v>0</v>
      </c>
      <c r="BF30" s="128">
        <f t="shared" si="0"/>
        <v>200</v>
      </c>
      <c r="BG30" s="124">
        <f t="shared" si="1"/>
        <v>200</v>
      </c>
      <c r="BH30" s="124">
        <f>BF30*BH13</f>
        <v>1400</v>
      </c>
      <c r="BI30" s="124">
        <f>BG30*BI13</f>
        <v>3800</v>
      </c>
      <c r="BJ30" s="124">
        <f>BD30*BJ13</f>
        <v>0</v>
      </c>
      <c r="BK30" s="125">
        <f>BE30*BK13</f>
        <v>0</v>
      </c>
      <c r="BL30" s="124">
        <f>BH30+BI30+BJ30+BK30</f>
        <v>5200</v>
      </c>
      <c r="BM30" s="126">
        <f>BN30*BL30/(AO3*1000)</f>
        <v>27.643515151515153</v>
      </c>
      <c r="BN30" s="281">
        <v>175.43</v>
      </c>
      <c r="BO30" s="276"/>
    </row>
    <row r="31" spans="1:67">
      <c r="A31" s="373" t="s">
        <v>117</v>
      </c>
      <c r="B31" s="386"/>
      <c r="C31" s="386"/>
      <c r="D31" s="386"/>
      <c r="E31" s="387"/>
      <c r="F31" s="147"/>
      <c r="G31" s="148"/>
      <c r="H31" s="148"/>
      <c r="I31" s="148"/>
      <c r="J31" s="149"/>
      <c r="K31" s="149"/>
      <c r="L31" s="149"/>
      <c r="M31" s="149"/>
      <c r="N31" s="149"/>
      <c r="O31" s="150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90"/>
      <c r="AB31" s="246"/>
      <c r="AC31" s="247"/>
      <c r="AD31" s="246">
        <v>14</v>
      </c>
      <c r="AE31" s="190">
        <v>19</v>
      </c>
      <c r="AF31" s="190"/>
      <c r="AG31" s="190"/>
      <c r="AH31" s="189"/>
      <c r="AI31" s="189"/>
      <c r="AJ31" s="189"/>
      <c r="AK31" s="189"/>
      <c r="AL31" s="189"/>
      <c r="AM31" s="247"/>
      <c r="AN31" s="189"/>
      <c r="AO31" s="190"/>
      <c r="AP31" s="190"/>
      <c r="AQ31" s="190"/>
      <c r="AR31" s="148"/>
      <c r="AS31" s="148"/>
      <c r="AT31" s="148"/>
      <c r="AU31" s="148"/>
      <c r="AV31" s="149"/>
      <c r="AW31" s="149"/>
      <c r="AX31" s="149"/>
      <c r="AY31" s="150"/>
      <c r="AZ31" s="176"/>
      <c r="BA31" s="148"/>
      <c r="BB31" s="148"/>
      <c r="BC31" s="150"/>
      <c r="BD31" s="266">
        <f t="shared" si="2"/>
        <v>0</v>
      </c>
      <c r="BE31" s="267">
        <f t="shared" si="3"/>
        <v>0</v>
      </c>
      <c r="BF31" s="128">
        <f t="shared" si="0"/>
        <v>14</v>
      </c>
      <c r="BG31" s="124">
        <f t="shared" si="1"/>
        <v>19</v>
      </c>
      <c r="BH31" s="124">
        <f>BF31*BH13</f>
        <v>98</v>
      </c>
      <c r="BI31" s="124">
        <f>BG31*BI13</f>
        <v>361</v>
      </c>
      <c r="BJ31" s="124">
        <f>BD31*BJ13</f>
        <v>0</v>
      </c>
      <c r="BK31" s="125">
        <f>BE31*BK13</f>
        <v>0</v>
      </c>
      <c r="BL31" s="124">
        <f t="shared" si="4"/>
        <v>459</v>
      </c>
      <c r="BM31" s="126">
        <f>BN31*BL31/(AO3*1000)</f>
        <v>10.071294545454545</v>
      </c>
      <c r="BN31" s="281">
        <v>724.08</v>
      </c>
      <c r="BO31" s="276"/>
    </row>
    <row r="32" spans="1:67">
      <c r="A32" s="373" t="s">
        <v>22</v>
      </c>
      <c r="B32" s="386"/>
      <c r="C32" s="386"/>
      <c r="D32" s="386"/>
      <c r="E32" s="387"/>
      <c r="F32" s="147"/>
      <c r="G32" s="154"/>
      <c r="H32" s="154"/>
      <c r="I32" s="154"/>
      <c r="J32" s="155"/>
      <c r="K32" s="155"/>
      <c r="L32" s="155"/>
      <c r="M32" s="155"/>
      <c r="N32" s="155"/>
      <c r="O32" s="156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6"/>
      <c r="AB32" s="251"/>
      <c r="AC32" s="252"/>
      <c r="AD32" s="253"/>
      <c r="AE32" s="254"/>
      <c r="AF32" s="190">
        <v>1</v>
      </c>
      <c r="AG32" s="190">
        <v>1</v>
      </c>
      <c r="AH32" s="195"/>
      <c r="AI32" s="195"/>
      <c r="AJ32" s="195"/>
      <c r="AK32" s="195"/>
      <c r="AL32" s="195"/>
      <c r="AM32" s="252"/>
      <c r="AN32" s="195"/>
      <c r="AO32" s="196"/>
      <c r="AP32" s="196"/>
      <c r="AQ32" s="196"/>
      <c r="AR32" s="154"/>
      <c r="AS32" s="154"/>
      <c r="AT32" s="154"/>
      <c r="AU32" s="154"/>
      <c r="AV32" s="155"/>
      <c r="AW32" s="155"/>
      <c r="AX32" s="155"/>
      <c r="AY32" s="156"/>
      <c r="AZ32" s="177"/>
      <c r="BA32" s="154"/>
      <c r="BB32" s="154"/>
      <c r="BC32" s="156"/>
      <c r="BD32" s="266">
        <f t="shared" si="2"/>
        <v>0</v>
      </c>
      <c r="BE32" s="267">
        <f t="shared" si="3"/>
        <v>0</v>
      </c>
      <c r="BF32" s="128">
        <f t="shared" si="0"/>
        <v>1</v>
      </c>
      <c r="BG32" s="124">
        <f t="shared" si="1"/>
        <v>1</v>
      </c>
      <c r="BH32" s="124">
        <f>BF32*BH13</f>
        <v>7</v>
      </c>
      <c r="BI32" s="124">
        <f>BG32*BI13</f>
        <v>19</v>
      </c>
      <c r="BJ32" s="124">
        <f>BD32*BJ13</f>
        <v>0</v>
      </c>
      <c r="BK32" s="125">
        <f>BE32*BK13</f>
        <v>0</v>
      </c>
      <c r="BL32" s="124">
        <f>BH32+BI32+BJ32+BK32</f>
        <v>26</v>
      </c>
      <c r="BM32" s="126">
        <f>BN32*BL32/BK13</f>
        <v>57.2</v>
      </c>
      <c r="BN32" s="281">
        <v>11</v>
      </c>
      <c r="BO32" s="276"/>
    </row>
    <row r="33" spans="1:67" ht="13.2" customHeight="1">
      <c r="A33" s="373" t="s">
        <v>23</v>
      </c>
      <c r="B33" s="386"/>
      <c r="C33" s="386"/>
      <c r="D33" s="386"/>
      <c r="E33" s="387"/>
      <c r="F33" s="147"/>
      <c r="G33" s="148"/>
      <c r="H33" s="148"/>
      <c r="I33" s="148"/>
      <c r="J33" s="149"/>
      <c r="K33" s="149"/>
      <c r="L33" s="149"/>
      <c r="M33" s="149"/>
      <c r="N33" s="149"/>
      <c r="O33" s="150"/>
      <c r="P33" s="189"/>
      <c r="Q33" s="189"/>
      <c r="R33" s="189"/>
      <c r="S33" s="189"/>
      <c r="T33" s="189">
        <v>2.2000000000000002</v>
      </c>
      <c r="U33" s="189">
        <v>2</v>
      </c>
      <c r="V33" s="189"/>
      <c r="W33" s="189"/>
      <c r="X33" s="189"/>
      <c r="Y33" s="189"/>
      <c r="Z33" s="189"/>
      <c r="AA33" s="190"/>
      <c r="AB33" s="246"/>
      <c r="AC33" s="247"/>
      <c r="AD33" s="246"/>
      <c r="AE33" s="190"/>
      <c r="AF33" s="190"/>
      <c r="AG33" s="190"/>
      <c r="AH33" s="189"/>
      <c r="AI33" s="189"/>
      <c r="AJ33" s="189"/>
      <c r="AK33" s="189"/>
      <c r="AL33" s="189"/>
      <c r="AM33" s="247"/>
      <c r="AN33" s="189"/>
      <c r="AO33" s="190"/>
      <c r="AP33" s="190">
        <v>3</v>
      </c>
      <c r="AQ33" s="190">
        <v>3</v>
      </c>
      <c r="AR33" s="148"/>
      <c r="AS33" s="148"/>
      <c r="AT33" s="148"/>
      <c r="AU33" s="148"/>
      <c r="AV33" s="149"/>
      <c r="AW33" s="149"/>
      <c r="AX33" s="149"/>
      <c r="AY33" s="150"/>
      <c r="AZ33" s="176"/>
      <c r="BA33" s="148"/>
      <c r="BB33" s="148"/>
      <c r="BC33" s="150"/>
      <c r="BD33" s="266">
        <f t="shared" si="2"/>
        <v>2.2000000000000002</v>
      </c>
      <c r="BE33" s="267">
        <f t="shared" si="3"/>
        <v>2</v>
      </c>
      <c r="BF33" s="128">
        <f t="shared" si="0"/>
        <v>5.2</v>
      </c>
      <c r="BG33" s="124">
        <f t="shared" si="1"/>
        <v>5</v>
      </c>
      <c r="BH33" s="124">
        <f>BF33*BH13</f>
        <v>36.4</v>
      </c>
      <c r="BI33" s="124">
        <f>BG33*BI13</f>
        <v>95</v>
      </c>
      <c r="BJ33" s="124">
        <f>BD33*BJ13</f>
        <v>4.4000000000000004</v>
      </c>
      <c r="BK33" s="125">
        <f>BE33*BK13</f>
        <v>10</v>
      </c>
      <c r="BL33" s="124">
        <f t="shared" si="4"/>
        <v>145.80000000000001</v>
      </c>
      <c r="BM33" s="126">
        <f>BN33*BL33/(AO3*1000)</f>
        <v>0.32676872727272727</v>
      </c>
      <c r="BN33" s="281">
        <v>73.959999999999994</v>
      </c>
      <c r="BO33" s="276"/>
    </row>
    <row r="34" spans="1:67" hidden="1">
      <c r="A34" s="373" t="s">
        <v>82</v>
      </c>
      <c r="B34" s="386"/>
      <c r="C34" s="386"/>
      <c r="D34" s="386"/>
      <c r="E34" s="387"/>
      <c r="F34" s="147"/>
      <c r="G34" s="157"/>
      <c r="H34" s="157"/>
      <c r="I34" s="157"/>
      <c r="J34" s="158"/>
      <c r="K34" s="158"/>
      <c r="L34" s="158"/>
      <c r="M34" s="158"/>
      <c r="N34" s="158"/>
      <c r="O34" s="159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3"/>
      <c r="AB34" s="250"/>
      <c r="AC34" s="255"/>
      <c r="AD34" s="250"/>
      <c r="AE34" s="193"/>
      <c r="AF34" s="193"/>
      <c r="AG34" s="193"/>
      <c r="AH34" s="194"/>
      <c r="AI34" s="194"/>
      <c r="AJ34" s="194"/>
      <c r="AK34" s="194"/>
      <c r="AL34" s="194"/>
      <c r="AM34" s="255"/>
      <c r="AN34" s="194"/>
      <c r="AO34" s="193"/>
      <c r="AP34" s="193"/>
      <c r="AQ34" s="193"/>
      <c r="AR34" s="157"/>
      <c r="AS34" s="157"/>
      <c r="AT34" s="157"/>
      <c r="AU34" s="157"/>
      <c r="AV34" s="158"/>
      <c r="AW34" s="158"/>
      <c r="AX34" s="158"/>
      <c r="AY34" s="159"/>
      <c r="AZ34" s="178"/>
      <c r="BA34" s="157"/>
      <c r="BB34" s="157"/>
      <c r="BC34" s="159"/>
      <c r="BD34" s="266">
        <f t="shared" si="2"/>
        <v>0</v>
      </c>
      <c r="BE34" s="267">
        <f t="shared" si="3"/>
        <v>0</v>
      </c>
      <c r="BF34" s="128">
        <f t="shared" si="0"/>
        <v>0</v>
      </c>
      <c r="BG34" s="124">
        <f t="shared" si="1"/>
        <v>0</v>
      </c>
      <c r="BH34" s="124">
        <f>BF34*BH13</f>
        <v>0</v>
      </c>
      <c r="BI34" s="124">
        <f>BG34*BI13</f>
        <v>0</v>
      </c>
      <c r="BJ34" s="124">
        <f>BD34*BJ13</f>
        <v>0</v>
      </c>
      <c r="BK34" s="125">
        <f>BE34*BK13</f>
        <v>0</v>
      </c>
      <c r="BL34" s="124">
        <f t="shared" si="4"/>
        <v>0</v>
      </c>
      <c r="BM34" s="126">
        <f>BN34*BL34/(AO3*1000)</f>
        <v>0</v>
      </c>
      <c r="BN34" s="279">
        <v>240.22</v>
      </c>
      <c r="BO34" s="276"/>
    </row>
    <row r="35" spans="1:67" ht="13.2" hidden="1" customHeight="1">
      <c r="A35" s="373" t="s">
        <v>25</v>
      </c>
      <c r="B35" s="386"/>
      <c r="C35" s="386"/>
      <c r="D35" s="386"/>
      <c r="E35" s="387"/>
      <c r="F35" s="147"/>
      <c r="G35" s="157"/>
      <c r="H35" s="157"/>
      <c r="I35" s="157"/>
      <c r="J35" s="158"/>
      <c r="K35" s="158"/>
      <c r="L35" s="158"/>
      <c r="M35" s="158"/>
      <c r="N35" s="158"/>
      <c r="O35" s="159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3"/>
      <c r="AB35" s="250"/>
      <c r="AC35" s="255"/>
      <c r="AD35" s="250"/>
      <c r="AE35" s="193"/>
      <c r="AF35" s="193"/>
      <c r="AG35" s="193"/>
      <c r="AH35" s="194"/>
      <c r="AI35" s="194"/>
      <c r="AJ35" s="194"/>
      <c r="AK35" s="194"/>
      <c r="AL35" s="194"/>
      <c r="AM35" s="255"/>
      <c r="AN35" s="194"/>
      <c r="AO35" s="193"/>
      <c r="AP35" s="193"/>
      <c r="AQ35" s="193"/>
      <c r="AR35" s="157"/>
      <c r="AS35" s="157"/>
      <c r="AT35" s="157"/>
      <c r="AU35" s="157"/>
      <c r="AV35" s="158"/>
      <c r="AW35" s="158"/>
      <c r="AX35" s="158"/>
      <c r="AY35" s="159"/>
      <c r="AZ35" s="178"/>
      <c r="BA35" s="157"/>
      <c r="BB35" s="157"/>
      <c r="BC35" s="159"/>
      <c r="BD35" s="266">
        <f t="shared" si="2"/>
        <v>0</v>
      </c>
      <c r="BE35" s="267">
        <f t="shared" si="3"/>
        <v>0</v>
      </c>
      <c r="BF35" s="128">
        <f t="shared" si="0"/>
        <v>0</v>
      </c>
      <c r="BG35" s="124">
        <f t="shared" si="1"/>
        <v>0</v>
      </c>
      <c r="BH35" s="124">
        <f>BF35*BH13</f>
        <v>0</v>
      </c>
      <c r="BI35" s="124">
        <f>BG35*BI13</f>
        <v>0</v>
      </c>
      <c r="BJ35" s="124">
        <f>BD35*BJ13</f>
        <v>0</v>
      </c>
      <c r="BK35" s="125">
        <f>BE35*BK13</f>
        <v>0</v>
      </c>
      <c r="BL35" s="124">
        <f t="shared" si="4"/>
        <v>0</v>
      </c>
      <c r="BM35" s="126">
        <f>BN35*BL35/(AO3*1000)</f>
        <v>0</v>
      </c>
      <c r="BN35" s="279">
        <v>123.87</v>
      </c>
      <c r="BO35" s="276"/>
    </row>
    <row r="36" spans="1:67" ht="13.2" hidden="1" customHeight="1">
      <c r="A36" s="373" t="s">
        <v>26</v>
      </c>
      <c r="B36" s="386"/>
      <c r="C36" s="386"/>
      <c r="D36" s="386"/>
      <c r="E36" s="387"/>
      <c r="F36" s="147"/>
      <c r="G36" s="157"/>
      <c r="H36" s="157"/>
      <c r="I36" s="157"/>
      <c r="J36" s="158"/>
      <c r="K36" s="158"/>
      <c r="L36" s="158"/>
      <c r="M36" s="158"/>
      <c r="N36" s="158"/>
      <c r="O36" s="159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3"/>
      <c r="AB36" s="250"/>
      <c r="AC36" s="255"/>
      <c r="AD36" s="250"/>
      <c r="AE36" s="193"/>
      <c r="AF36" s="193"/>
      <c r="AG36" s="193"/>
      <c r="AH36" s="194"/>
      <c r="AI36" s="194"/>
      <c r="AJ36" s="194"/>
      <c r="AK36" s="194"/>
      <c r="AL36" s="194"/>
      <c r="AM36" s="255"/>
      <c r="AN36" s="194"/>
      <c r="AO36" s="193"/>
      <c r="AP36" s="193"/>
      <c r="AQ36" s="193"/>
      <c r="AR36" s="157"/>
      <c r="AS36" s="157"/>
      <c r="AT36" s="157"/>
      <c r="AU36" s="157"/>
      <c r="AV36" s="158"/>
      <c r="AW36" s="158"/>
      <c r="AX36" s="158"/>
      <c r="AY36" s="159"/>
      <c r="AZ36" s="178"/>
      <c r="BA36" s="157"/>
      <c r="BB36" s="157"/>
      <c r="BC36" s="159"/>
      <c r="BD36" s="266">
        <f t="shared" si="2"/>
        <v>0</v>
      </c>
      <c r="BE36" s="267">
        <f t="shared" si="3"/>
        <v>0</v>
      </c>
      <c r="BF36" s="128">
        <f t="shared" si="0"/>
        <v>0</v>
      </c>
      <c r="BG36" s="124">
        <f t="shared" si="1"/>
        <v>0</v>
      </c>
      <c r="BH36" s="124">
        <f>BF36*BH13</f>
        <v>0</v>
      </c>
      <c r="BI36" s="124">
        <f>BG36*BI13</f>
        <v>0</v>
      </c>
      <c r="BJ36" s="124">
        <f>BD36*BJ13</f>
        <v>0</v>
      </c>
      <c r="BK36" s="125">
        <f>BE36*BK13</f>
        <v>0</v>
      </c>
      <c r="BL36" s="124">
        <f t="shared" si="4"/>
        <v>0</v>
      </c>
      <c r="BM36" s="126">
        <f>BN36*BL36/(AO3*1000)</f>
        <v>0</v>
      </c>
      <c r="BN36" s="279">
        <v>61.14</v>
      </c>
      <c r="BO36" s="276"/>
    </row>
    <row r="37" spans="1:67" hidden="1">
      <c r="A37" s="373" t="s">
        <v>101</v>
      </c>
      <c r="B37" s="374"/>
      <c r="C37" s="374"/>
      <c r="D37" s="374"/>
      <c r="E37" s="375"/>
      <c r="F37" s="147"/>
      <c r="G37" s="157"/>
      <c r="H37" s="157"/>
      <c r="I37" s="157"/>
      <c r="J37" s="158"/>
      <c r="K37" s="158"/>
      <c r="L37" s="158"/>
      <c r="M37" s="158"/>
      <c r="N37" s="158"/>
      <c r="O37" s="159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3"/>
      <c r="AB37" s="250"/>
      <c r="AC37" s="255"/>
      <c r="AD37" s="250"/>
      <c r="AE37" s="193"/>
      <c r="AF37" s="193"/>
      <c r="AG37" s="193"/>
      <c r="AH37" s="194"/>
      <c r="AI37" s="194"/>
      <c r="AJ37" s="194"/>
      <c r="AK37" s="194"/>
      <c r="AL37" s="194"/>
      <c r="AM37" s="255"/>
      <c r="AN37" s="194"/>
      <c r="AO37" s="193"/>
      <c r="AP37" s="193"/>
      <c r="AQ37" s="193"/>
      <c r="AR37" s="157"/>
      <c r="AS37" s="157"/>
      <c r="AT37" s="157"/>
      <c r="AU37" s="157"/>
      <c r="AV37" s="158"/>
      <c r="AW37" s="158"/>
      <c r="AX37" s="158"/>
      <c r="AY37" s="159"/>
      <c r="AZ37" s="178"/>
      <c r="BA37" s="157"/>
      <c r="BB37" s="157"/>
      <c r="BC37" s="159"/>
      <c r="BD37" s="266">
        <f t="shared" si="2"/>
        <v>0</v>
      </c>
      <c r="BE37" s="267">
        <f t="shared" si="3"/>
        <v>0</v>
      </c>
      <c r="BF37" s="128">
        <f t="shared" si="0"/>
        <v>0</v>
      </c>
      <c r="BG37" s="124">
        <f t="shared" si="1"/>
        <v>0</v>
      </c>
      <c r="BH37" s="124">
        <f>BF37*BH13</f>
        <v>0</v>
      </c>
      <c r="BI37" s="124">
        <f>BG37*BI13</f>
        <v>0</v>
      </c>
      <c r="BJ37" s="124">
        <f>BD37*BJ13</f>
        <v>0</v>
      </c>
      <c r="BK37" s="125">
        <f>BE37*BK13</f>
        <v>0</v>
      </c>
      <c r="BL37" s="124">
        <f t="shared" si="4"/>
        <v>0</v>
      </c>
      <c r="BM37" s="126">
        <f>BN37*BL37/(AO3*1000)</f>
        <v>0</v>
      </c>
      <c r="BN37" s="279">
        <v>51.29</v>
      </c>
      <c r="BO37" s="276"/>
    </row>
    <row r="38" spans="1:67" ht="13.2" hidden="1" customHeight="1">
      <c r="A38" s="373" t="s">
        <v>85</v>
      </c>
      <c r="B38" s="374"/>
      <c r="C38" s="374"/>
      <c r="D38" s="374"/>
      <c r="E38" s="375"/>
      <c r="F38" s="147"/>
      <c r="G38" s="157"/>
      <c r="H38" s="157"/>
      <c r="I38" s="157"/>
      <c r="J38" s="158"/>
      <c r="K38" s="158"/>
      <c r="L38" s="158"/>
      <c r="M38" s="158"/>
      <c r="N38" s="158"/>
      <c r="O38" s="159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3"/>
      <c r="AB38" s="250"/>
      <c r="AC38" s="255"/>
      <c r="AD38" s="250"/>
      <c r="AE38" s="193"/>
      <c r="AF38" s="193"/>
      <c r="AG38" s="193"/>
      <c r="AH38" s="194"/>
      <c r="AI38" s="194"/>
      <c r="AJ38" s="194"/>
      <c r="AK38" s="194"/>
      <c r="AL38" s="194"/>
      <c r="AM38" s="255"/>
      <c r="AN38" s="194"/>
      <c r="AO38" s="193"/>
      <c r="AP38" s="193"/>
      <c r="AQ38" s="193"/>
      <c r="AR38" s="157"/>
      <c r="AS38" s="157"/>
      <c r="AT38" s="157"/>
      <c r="AU38" s="157"/>
      <c r="AV38" s="158"/>
      <c r="AW38" s="158"/>
      <c r="AX38" s="158"/>
      <c r="AY38" s="159"/>
      <c r="AZ38" s="178"/>
      <c r="BA38" s="157"/>
      <c r="BB38" s="157"/>
      <c r="BC38" s="159"/>
      <c r="BD38" s="266">
        <f t="shared" si="2"/>
        <v>0</v>
      </c>
      <c r="BE38" s="267">
        <f t="shared" si="3"/>
        <v>0</v>
      </c>
      <c r="BF38" s="128">
        <f t="shared" si="0"/>
        <v>0</v>
      </c>
      <c r="BG38" s="124">
        <f t="shared" si="1"/>
        <v>0</v>
      </c>
      <c r="BH38" s="124">
        <f>BF38*BH13</f>
        <v>0</v>
      </c>
      <c r="BI38" s="124">
        <f>BG38*BI13</f>
        <v>0</v>
      </c>
      <c r="BJ38" s="124">
        <f>BD38*BJ13</f>
        <v>0</v>
      </c>
      <c r="BK38" s="125">
        <f>BE38*BK13</f>
        <v>0</v>
      </c>
      <c r="BL38" s="124">
        <f t="shared" si="4"/>
        <v>0</v>
      </c>
      <c r="BM38" s="126">
        <f>BN38*BL38/(AO3*1000)</f>
        <v>0</v>
      </c>
      <c r="BN38" s="279">
        <v>61.66</v>
      </c>
      <c r="BO38" s="276"/>
    </row>
    <row r="39" spans="1:67" hidden="1">
      <c r="A39" s="373" t="s">
        <v>27</v>
      </c>
      <c r="B39" s="386"/>
      <c r="C39" s="386"/>
      <c r="D39" s="386"/>
      <c r="E39" s="387"/>
      <c r="F39" s="147"/>
      <c r="G39" s="157"/>
      <c r="H39" s="157"/>
      <c r="I39" s="157"/>
      <c r="J39" s="158"/>
      <c r="K39" s="158"/>
      <c r="L39" s="158"/>
      <c r="M39" s="158"/>
      <c r="N39" s="158"/>
      <c r="O39" s="159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3"/>
      <c r="AB39" s="250"/>
      <c r="AC39" s="255"/>
      <c r="AD39" s="250"/>
      <c r="AE39" s="193"/>
      <c r="AF39" s="193"/>
      <c r="AG39" s="193"/>
      <c r="AH39" s="194"/>
      <c r="AI39" s="194"/>
      <c r="AJ39" s="194"/>
      <c r="AK39" s="194"/>
      <c r="AL39" s="194"/>
      <c r="AM39" s="255"/>
      <c r="AN39" s="194"/>
      <c r="AO39" s="193"/>
      <c r="AP39" s="193"/>
      <c r="AQ39" s="193"/>
      <c r="AR39" s="157"/>
      <c r="AS39" s="157"/>
      <c r="AT39" s="157"/>
      <c r="AU39" s="157"/>
      <c r="AV39" s="158"/>
      <c r="AW39" s="158"/>
      <c r="AX39" s="158"/>
      <c r="AY39" s="159"/>
      <c r="AZ39" s="178"/>
      <c r="BA39" s="157"/>
      <c r="BB39" s="157"/>
      <c r="BC39" s="159"/>
      <c r="BD39" s="266">
        <f t="shared" si="2"/>
        <v>0</v>
      </c>
      <c r="BE39" s="267">
        <f t="shared" si="3"/>
        <v>0</v>
      </c>
      <c r="BF39" s="128">
        <f t="shared" si="0"/>
        <v>0</v>
      </c>
      <c r="BG39" s="124">
        <f t="shared" si="1"/>
        <v>0</v>
      </c>
      <c r="BH39" s="124">
        <f>BF39*BH13</f>
        <v>0</v>
      </c>
      <c r="BI39" s="124">
        <f>BG39*BI13</f>
        <v>0</v>
      </c>
      <c r="BJ39" s="124">
        <f>BD39*BJ13</f>
        <v>0</v>
      </c>
      <c r="BK39" s="125">
        <f>BE39*BK13</f>
        <v>0</v>
      </c>
      <c r="BL39" s="124">
        <f t="shared" si="4"/>
        <v>0</v>
      </c>
      <c r="BM39" s="126">
        <f>BN39*BL39/(AO3*1000)</f>
        <v>0</v>
      </c>
      <c r="BN39" s="279">
        <v>118.91</v>
      </c>
      <c r="BO39" s="276"/>
    </row>
    <row r="40" spans="1:67">
      <c r="A40" s="373" t="s">
        <v>28</v>
      </c>
      <c r="B40" s="386"/>
      <c r="C40" s="386"/>
      <c r="D40" s="386"/>
      <c r="E40" s="387"/>
      <c r="F40" s="147">
        <v>36</v>
      </c>
      <c r="G40" s="157">
        <v>46</v>
      </c>
      <c r="H40" s="157"/>
      <c r="I40" s="157"/>
      <c r="J40" s="158"/>
      <c r="K40" s="158"/>
      <c r="L40" s="158"/>
      <c r="M40" s="158"/>
      <c r="N40" s="158"/>
      <c r="O40" s="159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3"/>
      <c r="AB40" s="250"/>
      <c r="AC40" s="255"/>
      <c r="AD40" s="250"/>
      <c r="AE40" s="193"/>
      <c r="AF40" s="193"/>
      <c r="AG40" s="193"/>
      <c r="AH40" s="194"/>
      <c r="AI40" s="194"/>
      <c r="AJ40" s="194"/>
      <c r="AK40" s="194"/>
      <c r="AL40" s="194"/>
      <c r="AM40" s="255"/>
      <c r="AN40" s="194"/>
      <c r="AO40" s="193"/>
      <c r="AP40" s="193"/>
      <c r="AQ40" s="193"/>
      <c r="AR40" s="157"/>
      <c r="AS40" s="157"/>
      <c r="AT40" s="157"/>
      <c r="AU40" s="157"/>
      <c r="AV40" s="158"/>
      <c r="AW40" s="158"/>
      <c r="AX40" s="158"/>
      <c r="AY40" s="159"/>
      <c r="AZ40" s="178"/>
      <c r="BA40" s="157"/>
      <c r="BB40" s="157"/>
      <c r="BC40" s="159"/>
      <c r="BD40" s="266">
        <f t="shared" si="2"/>
        <v>36</v>
      </c>
      <c r="BE40" s="267">
        <f t="shared" si="3"/>
        <v>46</v>
      </c>
      <c r="BF40" s="128">
        <f t="shared" si="0"/>
        <v>36</v>
      </c>
      <c r="BG40" s="124">
        <f t="shared" si="1"/>
        <v>46</v>
      </c>
      <c r="BH40" s="124">
        <f>BF40*BH13</f>
        <v>252</v>
      </c>
      <c r="BI40" s="124">
        <f>BG40*BI13</f>
        <v>874</v>
      </c>
      <c r="BJ40" s="124">
        <f>BD40*BJ13</f>
        <v>72</v>
      </c>
      <c r="BK40" s="125">
        <f>BE40*BK13</f>
        <v>230</v>
      </c>
      <c r="BL40" s="124">
        <f t="shared" si="4"/>
        <v>1428</v>
      </c>
      <c r="BM40" s="126">
        <f>BN40*BL40/(AO3*1000)</f>
        <v>2.9784618181818181</v>
      </c>
      <c r="BN40" s="281">
        <v>68.83</v>
      </c>
      <c r="BO40" s="276"/>
    </row>
    <row r="41" spans="1:67">
      <c r="A41" s="373" t="s">
        <v>29</v>
      </c>
      <c r="B41" s="386"/>
      <c r="C41" s="386"/>
      <c r="D41" s="386"/>
      <c r="E41" s="387"/>
      <c r="F41" s="147"/>
      <c r="G41" s="157"/>
      <c r="H41" s="157"/>
      <c r="I41" s="157"/>
      <c r="J41" s="158"/>
      <c r="K41" s="158"/>
      <c r="L41" s="158"/>
      <c r="M41" s="158"/>
      <c r="N41" s="158"/>
      <c r="O41" s="159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3"/>
      <c r="AB41" s="250"/>
      <c r="AC41" s="255"/>
      <c r="AD41" s="250"/>
      <c r="AE41" s="193"/>
      <c r="AF41" s="193"/>
      <c r="AG41" s="193"/>
      <c r="AH41" s="194"/>
      <c r="AI41" s="194"/>
      <c r="AJ41" s="194"/>
      <c r="AK41" s="194"/>
      <c r="AL41" s="194"/>
      <c r="AM41" s="255"/>
      <c r="AN41" s="194"/>
      <c r="AO41" s="193"/>
      <c r="AP41" s="193"/>
      <c r="AQ41" s="193"/>
      <c r="AR41" s="157"/>
      <c r="AS41" s="157"/>
      <c r="AT41" s="157"/>
      <c r="AU41" s="157"/>
      <c r="AV41" s="158"/>
      <c r="AW41" s="158"/>
      <c r="AX41" s="158"/>
      <c r="AY41" s="159"/>
      <c r="AZ41" s="178"/>
      <c r="BA41" s="157"/>
      <c r="BB41" s="157"/>
      <c r="BC41" s="159"/>
      <c r="BD41" s="266">
        <f t="shared" si="2"/>
        <v>0</v>
      </c>
      <c r="BE41" s="267">
        <f t="shared" si="3"/>
        <v>0</v>
      </c>
      <c r="BF41" s="128">
        <f>F41+H41+J41+L41+N41+P41+R41+T41+V41+X41+AB41+AD41+AF41+AH41+AJ41+AL41+AN41+AP41+AR41+AT41+AX41+AZ41+BB41+Z41+AV41</f>
        <v>0</v>
      </c>
      <c r="BG41" s="124">
        <f>G41+I41+K41+M41+O41+Q41+S41+U41+W41+Y41+AC41+AE41+AG41+AI41+AK41+AM41+AO41+AQ41+AS41+AU41+AY41+BA41+BC41+AA41+AW41</f>
        <v>0</v>
      </c>
      <c r="BH41" s="124">
        <f>BF41*BH13</f>
        <v>0</v>
      </c>
      <c r="BI41" s="124">
        <f>BG41*BI13</f>
        <v>0</v>
      </c>
      <c r="BJ41" s="124">
        <f>BD41*BJ13</f>
        <v>0</v>
      </c>
      <c r="BK41" s="125">
        <f>BE41*BK13</f>
        <v>0</v>
      </c>
      <c r="BL41" s="124">
        <f>BH41+BI41+BJ41+BK41</f>
        <v>0</v>
      </c>
      <c r="BM41" s="126">
        <f>BN41*BL41/(AO3*1000)</f>
        <v>0</v>
      </c>
      <c r="BN41" s="281">
        <v>184.27</v>
      </c>
      <c r="BO41" s="276"/>
    </row>
    <row r="42" spans="1:67" hidden="1">
      <c r="A42" s="373" t="s">
        <v>30</v>
      </c>
      <c r="B42" s="386"/>
      <c r="C42" s="386"/>
      <c r="D42" s="386"/>
      <c r="E42" s="387"/>
      <c r="F42" s="147"/>
      <c r="G42" s="157"/>
      <c r="H42" s="157"/>
      <c r="I42" s="157"/>
      <c r="J42" s="158"/>
      <c r="K42" s="158"/>
      <c r="L42" s="158"/>
      <c r="M42" s="158"/>
      <c r="N42" s="158"/>
      <c r="O42" s="159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3"/>
      <c r="AB42" s="250"/>
      <c r="AC42" s="255"/>
      <c r="AD42" s="250"/>
      <c r="AE42" s="193"/>
      <c r="AF42" s="193"/>
      <c r="AG42" s="193"/>
      <c r="AH42" s="194"/>
      <c r="AI42" s="194"/>
      <c r="AJ42" s="194"/>
      <c r="AK42" s="194"/>
      <c r="AL42" s="194"/>
      <c r="AM42" s="255"/>
      <c r="AN42" s="194"/>
      <c r="AO42" s="193"/>
      <c r="AP42" s="193"/>
      <c r="AQ42" s="193"/>
      <c r="AR42" s="157"/>
      <c r="AS42" s="157"/>
      <c r="AT42" s="157"/>
      <c r="AU42" s="157"/>
      <c r="AV42" s="158"/>
      <c r="AW42" s="158"/>
      <c r="AX42" s="158"/>
      <c r="AY42" s="159"/>
      <c r="AZ42" s="178"/>
      <c r="BA42" s="157"/>
      <c r="BB42" s="157"/>
      <c r="BC42" s="159"/>
      <c r="BD42" s="266">
        <f t="shared" si="2"/>
        <v>0</v>
      </c>
      <c r="BE42" s="267">
        <f t="shared" si="3"/>
        <v>0</v>
      </c>
      <c r="BF42" s="128">
        <f t="shared" si="0"/>
        <v>0</v>
      </c>
      <c r="BG42" s="124">
        <f t="shared" si="1"/>
        <v>0</v>
      </c>
      <c r="BH42" s="124">
        <f>BF42*BH13</f>
        <v>0</v>
      </c>
      <c r="BI42" s="124">
        <f>BG42*BI13</f>
        <v>0</v>
      </c>
      <c r="BJ42" s="124">
        <f>BD42*BJ13</f>
        <v>0</v>
      </c>
      <c r="BK42" s="125">
        <f>BE42*BK13</f>
        <v>0</v>
      </c>
      <c r="BL42" s="124">
        <f t="shared" si="4"/>
        <v>0</v>
      </c>
      <c r="BM42" s="126">
        <f>BN42*BL42/(AO3*1000)</f>
        <v>0</v>
      </c>
      <c r="BN42" s="279">
        <v>151.79</v>
      </c>
      <c r="BO42" s="276"/>
    </row>
    <row r="43" spans="1:67">
      <c r="A43" s="373" t="s">
        <v>31</v>
      </c>
      <c r="B43" s="386"/>
      <c r="C43" s="386"/>
      <c r="D43" s="386"/>
      <c r="E43" s="387"/>
      <c r="F43" s="147"/>
      <c r="G43" s="157"/>
      <c r="H43" s="157"/>
      <c r="I43" s="157"/>
      <c r="J43" s="158"/>
      <c r="K43" s="158"/>
      <c r="L43" s="158"/>
      <c r="M43" s="158"/>
      <c r="N43" s="158"/>
      <c r="O43" s="159"/>
      <c r="P43" s="194">
        <v>16.2</v>
      </c>
      <c r="Q43" s="194">
        <v>20.3</v>
      </c>
      <c r="R43" s="194"/>
      <c r="S43" s="194"/>
      <c r="T43" s="194"/>
      <c r="U43" s="194"/>
      <c r="V43" s="194"/>
      <c r="W43" s="194"/>
      <c r="X43" s="194"/>
      <c r="Y43" s="194"/>
      <c r="Z43" s="194"/>
      <c r="AA43" s="193"/>
      <c r="AB43" s="250"/>
      <c r="AC43" s="255"/>
      <c r="AD43" s="250"/>
      <c r="AE43" s="193"/>
      <c r="AF43" s="193"/>
      <c r="AG43" s="193"/>
      <c r="AH43" s="194"/>
      <c r="AI43" s="194"/>
      <c r="AJ43" s="194"/>
      <c r="AK43" s="194"/>
      <c r="AL43" s="194"/>
      <c r="AM43" s="255"/>
      <c r="AN43" s="194"/>
      <c r="AO43" s="193"/>
      <c r="AP43" s="193"/>
      <c r="AQ43" s="193"/>
      <c r="AR43" s="157"/>
      <c r="AS43" s="157"/>
      <c r="AT43" s="157"/>
      <c r="AU43" s="157"/>
      <c r="AV43" s="158"/>
      <c r="AW43" s="158"/>
      <c r="AX43" s="158"/>
      <c r="AY43" s="159"/>
      <c r="AZ43" s="178"/>
      <c r="BA43" s="157"/>
      <c r="BB43" s="157"/>
      <c r="BC43" s="159"/>
      <c r="BD43" s="266">
        <f t="shared" si="2"/>
        <v>16.2</v>
      </c>
      <c r="BE43" s="267">
        <f t="shared" si="3"/>
        <v>20.3</v>
      </c>
      <c r="BF43" s="128">
        <f t="shared" si="0"/>
        <v>16.2</v>
      </c>
      <c r="BG43" s="124">
        <f t="shared" si="1"/>
        <v>20.3</v>
      </c>
      <c r="BH43" s="124">
        <f>BF43*BH13</f>
        <v>113.39999999999999</v>
      </c>
      <c r="BI43" s="124">
        <f>BG43*BI13</f>
        <v>385.7</v>
      </c>
      <c r="BJ43" s="124">
        <f>BD43*BJ13</f>
        <v>32.4</v>
      </c>
      <c r="BK43" s="125">
        <f>BE43*BK13</f>
        <v>101.5</v>
      </c>
      <c r="BL43" s="124">
        <f t="shared" si="4"/>
        <v>633</v>
      </c>
      <c r="BM43" s="126">
        <f>BN43*BL43/(AO3*1000)</f>
        <v>1.5132536363636364</v>
      </c>
      <c r="BN43" s="281">
        <v>78.89</v>
      </c>
      <c r="BO43" s="276"/>
    </row>
    <row r="44" spans="1:67" ht="13.2" hidden="1" customHeight="1">
      <c r="A44" s="373" t="s">
        <v>131</v>
      </c>
      <c r="B44" s="386"/>
      <c r="C44" s="386"/>
      <c r="D44" s="386"/>
      <c r="E44" s="387"/>
      <c r="F44" s="147"/>
      <c r="G44" s="157"/>
      <c r="H44" s="157"/>
      <c r="I44" s="157"/>
      <c r="J44" s="158"/>
      <c r="K44" s="158"/>
      <c r="L44" s="158"/>
      <c r="M44" s="158"/>
      <c r="N44" s="158"/>
      <c r="O44" s="159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3"/>
      <c r="AB44" s="250"/>
      <c r="AC44" s="255"/>
      <c r="AD44" s="250"/>
      <c r="AE44" s="193"/>
      <c r="AF44" s="193"/>
      <c r="AG44" s="193"/>
      <c r="AH44" s="194"/>
      <c r="AI44" s="194"/>
      <c r="AJ44" s="194"/>
      <c r="AK44" s="194"/>
      <c r="AL44" s="194"/>
      <c r="AM44" s="255"/>
      <c r="AN44" s="194"/>
      <c r="AO44" s="193"/>
      <c r="AP44" s="193"/>
      <c r="AQ44" s="193"/>
      <c r="AR44" s="157"/>
      <c r="AS44" s="157"/>
      <c r="AT44" s="157"/>
      <c r="AU44" s="157"/>
      <c r="AV44" s="158"/>
      <c r="AW44" s="158"/>
      <c r="AX44" s="158"/>
      <c r="AY44" s="159"/>
      <c r="AZ44" s="178"/>
      <c r="BA44" s="157"/>
      <c r="BB44" s="157"/>
      <c r="BC44" s="159"/>
      <c r="BD44" s="266">
        <f t="shared" si="2"/>
        <v>0</v>
      </c>
      <c r="BE44" s="267">
        <f t="shared" si="3"/>
        <v>0</v>
      </c>
      <c r="BF44" s="128">
        <f t="shared" si="0"/>
        <v>0</v>
      </c>
      <c r="BG44" s="124">
        <f t="shared" si="1"/>
        <v>0</v>
      </c>
      <c r="BH44" s="124">
        <f>BF44*BH13</f>
        <v>0</v>
      </c>
      <c r="BI44" s="124">
        <f>BG44*BI13</f>
        <v>0</v>
      </c>
      <c r="BJ44" s="124">
        <f>BD44*BJ13</f>
        <v>0</v>
      </c>
      <c r="BK44" s="125">
        <f>BE44*BK13</f>
        <v>0</v>
      </c>
      <c r="BL44" s="124">
        <f>BH44+BI44+BJ44+BK44</f>
        <v>0</v>
      </c>
      <c r="BM44" s="126">
        <f>BN44*BL44/(AO3*1000)</f>
        <v>0</v>
      </c>
      <c r="BN44" s="279">
        <v>268.48</v>
      </c>
      <c r="BO44" s="276"/>
    </row>
    <row r="45" spans="1:67" ht="13.2" hidden="1" customHeight="1">
      <c r="A45" s="373" t="s">
        <v>73</v>
      </c>
      <c r="B45" s="374"/>
      <c r="C45" s="374"/>
      <c r="D45" s="374"/>
      <c r="E45" s="375"/>
      <c r="F45" s="147"/>
      <c r="G45" s="157"/>
      <c r="H45" s="157"/>
      <c r="I45" s="157"/>
      <c r="J45" s="158"/>
      <c r="K45" s="158"/>
      <c r="L45" s="158"/>
      <c r="M45" s="158"/>
      <c r="N45" s="158"/>
      <c r="O45" s="159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3"/>
      <c r="AB45" s="250"/>
      <c r="AC45" s="255"/>
      <c r="AD45" s="250"/>
      <c r="AE45" s="193"/>
      <c r="AF45" s="193"/>
      <c r="AG45" s="193"/>
      <c r="AH45" s="194"/>
      <c r="AI45" s="194"/>
      <c r="AJ45" s="194"/>
      <c r="AK45" s="194"/>
      <c r="AL45" s="194"/>
      <c r="AM45" s="255"/>
      <c r="AN45" s="194"/>
      <c r="AO45" s="193"/>
      <c r="AP45" s="193"/>
      <c r="AQ45" s="193"/>
      <c r="AR45" s="157"/>
      <c r="AS45" s="157"/>
      <c r="AT45" s="157"/>
      <c r="AU45" s="157"/>
      <c r="AV45" s="158"/>
      <c r="AW45" s="158"/>
      <c r="AX45" s="158"/>
      <c r="AY45" s="159"/>
      <c r="AZ45" s="178"/>
      <c r="BA45" s="157"/>
      <c r="BB45" s="157"/>
      <c r="BC45" s="159"/>
      <c r="BD45" s="266">
        <f t="shared" si="2"/>
        <v>0</v>
      </c>
      <c r="BE45" s="267">
        <f t="shared" si="3"/>
        <v>0</v>
      </c>
      <c r="BF45" s="128">
        <f t="shared" si="0"/>
        <v>0</v>
      </c>
      <c r="BG45" s="124">
        <f t="shared" si="1"/>
        <v>0</v>
      </c>
      <c r="BH45" s="124">
        <f>BF45*BH13</f>
        <v>0</v>
      </c>
      <c r="BI45" s="124">
        <f>BG45*BI13</f>
        <v>0</v>
      </c>
      <c r="BJ45" s="124">
        <f>BD45*BJ13</f>
        <v>0</v>
      </c>
      <c r="BK45" s="125">
        <f>BE45*BK13</f>
        <v>0</v>
      </c>
      <c r="BL45" s="124">
        <f t="shared" si="4"/>
        <v>0</v>
      </c>
      <c r="BM45" s="126">
        <f>BN45*BL45/(AO3*1000)</f>
        <v>0</v>
      </c>
      <c r="BN45" s="279">
        <v>238.87</v>
      </c>
      <c r="BO45" s="276"/>
    </row>
    <row r="46" spans="1:67" ht="13.2" customHeight="1">
      <c r="A46" s="373" t="s">
        <v>32</v>
      </c>
      <c r="B46" s="386"/>
      <c r="C46" s="386"/>
      <c r="D46" s="386"/>
      <c r="E46" s="387"/>
      <c r="F46" s="147">
        <v>5</v>
      </c>
      <c r="G46" s="157">
        <v>7</v>
      </c>
      <c r="H46" s="157">
        <v>18</v>
      </c>
      <c r="I46" s="157">
        <v>18</v>
      </c>
      <c r="J46" s="158"/>
      <c r="K46" s="158"/>
      <c r="L46" s="158"/>
      <c r="M46" s="158"/>
      <c r="N46" s="158"/>
      <c r="O46" s="159"/>
      <c r="P46" s="194"/>
      <c r="Q46" s="194"/>
      <c r="R46" s="194"/>
      <c r="S46" s="194"/>
      <c r="T46" s="194">
        <v>5.4</v>
      </c>
      <c r="U46" s="194">
        <v>5</v>
      </c>
      <c r="V46" s="194">
        <v>14</v>
      </c>
      <c r="W46" s="194">
        <v>15</v>
      </c>
      <c r="X46" s="194"/>
      <c r="Y46" s="194"/>
      <c r="Z46" s="194"/>
      <c r="AA46" s="193"/>
      <c r="AB46" s="250"/>
      <c r="AC46" s="255"/>
      <c r="AD46" s="250"/>
      <c r="AE46" s="193"/>
      <c r="AF46" s="193"/>
      <c r="AG46" s="193"/>
      <c r="AH46" s="194">
        <v>14</v>
      </c>
      <c r="AI46" s="194">
        <v>15</v>
      </c>
      <c r="AJ46" s="194"/>
      <c r="AK46" s="194"/>
      <c r="AL46" s="194"/>
      <c r="AM46" s="255"/>
      <c r="AN46" s="194"/>
      <c r="AO46" s="193"/>
      <c r="AP46" s="193"/>
      <c r="AQ46" s="193"/>
      <c r="AR46" s="157"/>
      <c r="AS46" s="157"/>
      <c r="AT46" s="157">
        <v>14</v>
      </c>
      <c r="AU46" s="157">
        <v>15</v>
      </c>
      <c r="AV46" s="158"/>
      <c r="AW46" s="158"/>
      <c r="AX46" s="158"/>
      <c r="AY46" s="159"/>
      <c r="AZ46" s="178"/>
      <c r="BA46" s="157"/>
      <c r="BB46" s="157"/>
      <c r="BC46" s="159"/>
      <c r="BD46" s="266">
        <f t="shared" si="2"/>
        <v>42.4</v>
      </c>
      <c r="BE46" s="267">
        <f t="shared" si="3"/>
        <v>45</v>
      </c>
      <c r="BF46" s="128">
        <f t="shared" si="0"/>
        <v>70.400000000000006</v>
      </c>
      <c r="BG46" s="124">
        <f t="shared" si="1"/>
        <v>75</v>
      </c>
      <c r="BH46" s="124">
        <f>BF46*BH13</f>
        <v>492.80000000000007</v>
      </c>
      <c r="BI46" s="124">
        <f>BG46*BI13</f>
        <v>1425</v>
      </c>
      <c r="BJ46" s="124">
        <f>BD46*BJ13</f>
        <v>84.8</v>
      </c>
      <c r="BK46" s="125">
        <f>BE46*BK13</f>
        <v>225</v>
      </c>
      <c r="BL46" s="124">
        <f>BH46+BI46+BJ46+BK46</f>
        <v>2227.6000000000004</v>
      </c>
      <c r="BM46" s="126">
        <f>BN46*BL46/(AO3*1000)</f>
        <v>5.0809530909090919</v>
      </c>
      <c r="BN46" s="281">
        <v>75.27</v>
      </c>
      <c r="BO46" s="276"/>
    </row>
    <row r="47" spans="1:67" ht="13.2" hidden="1" customHeight="1">
      <c r="A47" s="373" t="s">
        <v>46</v>
      </c>
      <c r="B47" s="386"/>
      <c r="C47" s="386"/>
      <c r="D47" s="386"/>
      <c r="E47" s="387"/>
      <c r="F47" s="147"/>
      <c r="G47" s="157"/>
      <c r="H47" s="157"/>
      <c r="I47" s="157"/>
      <c r="J47" s="158"/>
      <c r="K47" s="158"/>
      <c r="L47" s="158"/>
      <c r="M47" s="158"/>
      <c r="N47" s="158"/>
      <c r="O47" s="159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3"/>
      <c r="AB47" s="250"/>
      <c r="AC47" s="255"/>
      <c r="AD47" s="250"/>
      <c r="AE47" s="193"/>
      <c r="AF47" s="193"/>
      <c r="AG47" s="193"/>
      <c r="AH47" s="194"/>
      <c r="AI47" s="194"/>
      <c r="AJ47" s="194"/>
      <c r="AK47" s="194"/>
      <c r="AL47" s="194"/>
      <c r="AM47" s="255"/>
      <c r="AN47" s="194"/>
      <c r="AO47" s="193"/>
      <c r="AP47" s="193"/>
      <c r="AQ47" s="193"/>
      <c r="AR47" s="157"/>
      <c r="AS47" s="157"/>
      <c r="AT47" s="157"/>
      <c r="AU47" s="157"/>
      <c r="AV47" s="158"/>
      <c r="AW47" s="158"/>
      <c r="AX47" s="158"/>
      <c r="AY47" s="159"/>
      <c r="AZ47" s="178"/>
      <c r="BA47" s="157"/>
      <c r="BB47" s="157"/>
      <c r="BC47" s="159"/>
      <c r="BD47" s="266">
        <f t="shared" si="2"/>
        <v>0</v>
      </c>
      <c r="BE47" s="267">
        <f t="shared" si="3"/>
        <v>0</v>
      </c>
      <c r="BF47" s="128">
        <f t="shared" si="0"/>
        <v>0</v>
      </c>
      <c r="BG47" s="124">
        <f t="shared" si="1"/>
        <v>0</v>
      </c>
      <c r="BH47" s="124">
        <f>BF47*BH13</f>
        <v>0</v>
      </c>
      <c r="BI47" s="124">
        <f>BG47*BI13</f>
        <v>0</v>
      </c>
      <c r="BJ47" s="124">
        <f>BD47*BJ13</f>
        <v>0</v>
      </c>
      <c r="BK47" s="125">
        <f>BE47*BK13</f>
        <v>0</v>
      </c>
      <c r="BL47" s="272">
        <f>BH47+BI47+BJ47+BK47</f>
        <v>0</v>
      </c>
      <c r="BM47" s="126">
        <f>BN47*BL47/(AO3*1000)</f>
        <v>0</v>
      </c>
      <c r="BN47" s="279">
        <v>171.67</v>
      </c>
      <c r="BO47" s="276"/>
    </row>
    <row r="48" spans="1:67">
      <c r="A48" s="373" t="s">
        <v>112</v>
      </c>
      <c r="B48" s="374"/>
      <c r="C48" s="374"/>
      <c r="D48" s="374"/>
      <c r="E48" s="375"/>
      <c r="F48" s="147"/>
      <c r="G48" s="157"/>
      <c r="H48" s="157"/>
      <c r="I48" s="157"/>
      <c r="J48" s="158"/>
      <c r="K48" s="158"/>
      <c r="L48" s="158"/>
      <c r="M48" s="158"/>
      <c r="N48" s="158"/>
      <c r="O48" s="159"/>
      <c r="P48" s="194"/>
      <c r="Q48" s="194"/>
      <c r="R48" s="194"/>
      <c r="S48" s="194"/>
      <c r="T48" s="194"/>
      <c r="U48" s="194"/>
      <c r="V48" s="194">
        <v>18</v>
      </c>
      <c r="W48" s="194">
        <v>20</v>
      </c>
      <c r="X48" s="194"/>
      <c r="Y48" s="194"/>
      <c r="Z48" s="194"/>
      <c r="AA48" s="193"/>
      <c r="AB48" s="250"/>
      <c r="AC48" s="255"/>
      <c r="AD48" s="250"/>
      <c r="AE48" s="193"/>
      <c r="AF48" s="193"/>
      <c r="AG48" s="193"/>
      <c r="AH48" s="194"/>
      <c r="AI48" s="194"/>
      <c r="AJ48" s="194"/>
      <c r="AK48" s="194"/>
      <c r="AL48" s="194"/>
      <c r="AM48" s="255"/>
      <c r="AN48" s="194"/>
      <c r="AO48" s="193"/>
      <c r="AP48" s="193"/>
      <c r="AQ48" s="193"/>
      <c r="AR48" s="157"/>
      <c r="AS48" s="157"/>
      <c r="AT48" s="157"/>
      <c r="AU48" s="157"/>
      <c r="AV48" s="158"/>
      <c r="AW48" s="158"/>
      <c r="AX48" s="158"/>
      <c r="AY48" s="159"/>
      <c r="AZ48" s="178"/>
      <c r="BA48" s="157"/>
      <c r="BB48" s="157"/>
      <c r="BC48" s="159"/>
      <c r="BD48" s="266">
        <f t="shared" si="2"/>
        <v>18</v>
      </c>
      <c r="BE48" s="267">
        <f t="shared" si="3"/>
        <v>20</v>
      </c>
      <c r="BF48" s="128">
        <f t="shared" si="0"/>
        <v>18</v>
      </c>
      <c r="BG48" s="124">
        <f t="shared" si="1"/>
        <v>20</v>
      </c>
      <c r="BH48" s="124">
        <f>BF48*BH13</f>
        <v>126</v>
      </c>
      <c r="BI48" s="124">
        <f>BG48*BI13</f>
        <v>380</v>
      </c>
      <c r="BJ48" s="124">
        <f>BD48*BJ13</f>
        <v>36</v>
      </c>
      <c r="BK48" s="125">
        <f>BE48*BK13</f>
        <v>100</v>
      </c>
      <c r="BL48" s="124">
        <v>660</v>
      </c>
      <c r="BM48" s="126">
        <f>BN48*BL48/(AO3*1000)</f>
        <v>4.0695999999999994</v>
      </c>
      <c r="BN48" s="281">
        <v>203.48</v>
      </c>
      <c r="BO48" s="276"/>
    </row>
    <row r="49" spans="1:67" hidden="1">
      <c r="A49" s="373" t="s">
        <v>111</v>
      </c>
      <c r="B49" s="386"/>
      <c r="C49" s="386"/>
      <c r="D49" s="386"/>
      <c r="E49" s="387"/>
      <c r="F49" s="147"/>
      <c r="G49" s="157"/>
      <c r="H49" s="157"/>
      <c r="I49" s="157"/>
      <c r="J49" s="158"/>
      <c r="K49" s="158"/>
      <c r="L49" s="158"/>
      <c r="M49" s="158"/>
      <c r="N49" s="158"/>
      <c r="O49" s="159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3"/>
      <c r="AB49" s="250"/>
      <c r="AC49" s="255"/>
      <c r="AD49" s="250"/>
      <c r="AE49" s="193"/>
      <c r="AF49" s="193"/>
      <c r="AG49" s="193"/>
      <c r="AH49" s="194"/>
      <c r="AI49" s="194"/>
      <c r="AJ49" s="194"/>
      <c r="AK49" s="194"/>
      <c r="AL49" s="194"/>
      <c r="AM49" s="255"/>
      <c r="AN49" s="194"/>
      <c r="AO49" s="193"/>
      <c r="AP49" s="193"/>
      <c r="AQ49" s="193"/>
      <c r="AR49" s="157"/>
      <c r="AS49" s="157"/>
      <c r="AT49" s="157"/>
      <c r="AU49" s="157"/>
      <c r="AV49" s="158"/>
      <c r="AW49" s="158"/>
      <c r="AX49" s="158"/>
      <c r="AY49" s="159"/>
      <c r="AZ49" s="178"/>
      <c r="BA49" s="157"/>
      <c r="BB49" s="157"/>
      <c r="BC49" s="159"/>
      <c r="BD49" s="266">
        <f t="shared" si="2"/>
        <v>0</v>
      </c>
      <c r="BE49" s="267">
        <f t="shared" si="3"/>
        <v>0</v>
      </c>
      <c r="BF49" s="128">
        <f t="shared" si="0"/>
        <v>0</v>
      </c>
      <c r="BG49" s="124">
        <f t="shared" si="1"/>
        <v>0</v>
      </c>
      <c r="BH49" s="124">
        <f>BF49*BH13</f>
        <v>0</v>
      </c>
      <c r="BI49" s="124">
        <f>BG49*BI13</f>
        <v>0</v>
      </c>
      <c r="BJ49" s="124">
        <f>BD49*BJ13</f>
        <v>0</v>
      </c>
      <c r="BK49" s="125">
        <f>BE49*BK13</f>
        <v>0</v>
      </c>
      <c r="BL49" s="124">
        <f t="shared" si="4"/>
        <v>0</v>
      </c>
      <c r="BM49" s="126">
        <f>BN49*BL49/(AO3*1000)</f>
        <v>0</v>
      </c>
      <c r="BN49" s="279">
        <v>379.26</v>
      </c>
      <c r="BO49" s="276"/>
    </row>
    <row r="50" spans="1:67" ht="13.2" hidden="1" customHeight="1">
      <c r="A50" s="373" t="s">
        <v>34</v>
      </c>
      <c r="B50" s="386"/>
      <c r="C50" s="386"/>
      <c r="D50" s="386"/>
      <c r="E50" s="387"/>
      <c r="F50" s="147"/>
      <c r="G50" s="157"/>
      <c r="H50" s="157"/>
      <c r="I50" s="157"/>
      <c r="J50" s="158"/>
      <c r="K50" s="158"/>
      <c r="L50" s="158"/>
      <c r="M50" s="158"/>
      <c r="N50" s="158"/>
      <c r="O50" s="159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3"/>
      <c r="AB50" s="250"/>
      <c r="AC50" s="255"/>
      <c r="AD50" s="250"/>
      <c r="AE50" s="193"/>
      <c r="AF50" s="193"/>
      <c r="AG50" s="193"/>
      <c r="AH50" s="194"/>
      <c r="AI50" s="194"/>
      <c r="AJ50" s="194"/>
      <c r="AK50" s="194"/>
      <c r="AL50" s="194"/>
      <c r="AM50" s="255"/>
      <c r="AN50" s="194"/>
      <c r="AO50" s="193"/>
      <c r="AP50" s="193"/>
      <c r="AQ50" s="193"/>
      <c r="AR50" s="157"/>
      <c r="AS50" s="157"/>
      <c r="AT50" s="157"/>
      <c r="AU50" s="157"/>
      <c r="AV50" s="158"/>
      <c r="AW50" s="158"/>
      <c r="AX50" s="158"/>
      <c r="AY50" s="159"/>
      <c r="AZ50" s="178"/>
      <c r="BA50" s="157"/>
      <c r="BB50" s="157"/>
      <c r="BC50" s="159"/>
      <c r="BD50" s="266">
        <f t="shared" si="2"/>
        <v>0</v>
      </c>
      <c r="BE50" s="267">
        <f t="shared" si="3"/>
        <v>0</v>
      </c>
      <c r="BF50" s="128">
        <f>F50+H50+J50+L50+N50+P50+R50+T50+V50+X50+AB50+AD50+AF50+AH50+AJ50+AL50+AN50+AP50+AR50+AT50+AX50+AZ50+BB50+Z50+AV50</f>
        <v>0</v>
      </c>
      <c r="BG50" s="124">
        <f>G50+I50+K50+M50+O50+Q50+S50+U50+W50+Y50+AC50+AE50+AG50+AI50+AK50+AM50+AO50+AQ50+AS50+AU50+AY50+BA50+BC50+AA50+AW50</f>
        <v>0</v>
      </c>
      <c r="BH50" s="124">
        <f>BF50*BH13</f>
        <v>0</v>
      </c>
      <c r="BI50" s="124">
        <f>BG50*BI13</f>
        <v>0</v>
      </c>
      <c r="BJ50" s="124">
        <f>BD50*BJ13</f>
        <v>0</v>
      </c>
      <c r="BK50" s="125">
        <f>BE50*BK13</f>
        <v>0</v>
      </c>
      <c r="BL50" s="124">
        <f>BH50+BI50+BJ50+BK50</f>
        <v>0</v>
      </c>
      <c r="BM50" s="126">
        <f>BN50*BL50/(AO3*1000)</f>
        <v>0</v>
      </c>
      <c r="BN50" s="279">
        <v>304.36</v>
      </c>
      <c r="BO50" s="276"/>
    </row>
    <row r="51" spans="1:67">
      <c r="A51" s="373" t="s">
        <v>108</v>
      </c>
      <c r="B51" s="386"/>
      <c r="C51" s="386"/>
      <c r="D51" s="386"/>
      <c r="E51" s="387"/>
      <c r="F51" s="147"/>
      <c r="G51" s="157"/>
      <c r="H51" s="157"/>
      <c r="I51" s="157"/>
      <c r="J51" s="158">
        <v>100</v>
      </c>
      <c r="K51" s="158">
        <v>100</v>
      </c>
      <c r="L51" s="158"/>
      <c r="M51" s="158"/>
      <c r="N51" s="158"/>
      <c r="O51" s="159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3"/>
      <c r="AB51" s="250"/>
      <c r="AC51" s="255"/>
      <c r="AD51" s="250"/>
      <c r="AE51" s="193"/>
      <c r="AF51" s="193"/>
      <c r="AG51" s="193"/>
      <c r="AH51" s="194"/>
      <c r="AI51" s="194"/>
      <c r="AJ51" s="194"/>
      <c r="AK51" s="194"/>
      <c r="AL51" s="194"/>
      <c r="AM51" s="255"/>
      <c r="AN51" s="194"/>
      <c r="AO51" s="193"/>
      <c r="AP51" s="193"/>
      <c r="AQ51" s="193"/>
      <c r="AR51" s="157"/>
      <c r="AS51" s="157"/>
      <c r="AT51" s="157"/>
      <c r="AU51" s="157"/>
      <c r="AV51" s="158"/>
      <c r="AW51" s="158"/>
      <c r="AX51" s="158"/>
      <c r="AY51" s="159"/>
      <c r="AZ51" s="178"/>
      <c r="BA51" s="157"/>
      <c r="BB51" s="157"/>
      <c r="BC51" s="159"/>
      <c r="BD51" s="266">
        <f t="shared" si="2"/>
        <v>100</v>
      </c>
      <c r="BE51" s="267">
        <f t="shared" si="3"/>
        <v>100</v>
      </c>
      <c r="BF51" s="128">
        <f t="shared" si="0"/>
        <v>100</v>
      </c>
      <c r="BG51" s="124">
        <f t="shared" si="1"/>
        <v>100</v>
      </c>
      <c r="BH51" s="124">
        <f>BF51*BH13</f>
        <v>700</v>
      </c>
      <c r="BI51" s="124">
        <f>BG51*BI13</f>
        <v>1900</v>
      </c>
      <c r="BJ51" s="124">
        <f>BD51*BJ13</f>
        <v>200</v>
      </c>
      <c r="BK51" s="125">
        <f>BE51*BK13</f>
        <v>500</v>
      </c>
      <c r="BL51" s="124">
        <f>BH51+BI51+BJ51+BK51</f>
        <v>3300</v>
      </c>
      <c r="BM51" s="126">
        <f>BN51*BL51/(AO3*1000)</f>
        <v>23.488</v>
      </c>
      <c r="BN51" s="281">
        <v>234.88</v>
      </c>
      <c r="BO51" s="276"/>
    </row>
    <row r="52" spans="1:67" hidden="1">
      <c r="A52" s="373" t="s">
        <v>114</v>
      </c>
      <c r="B52" s="386"/>
      <c r="C52" s="386"/>
      <c r="D52" s="386"/>
      <c r="E52" s="387"/>
      <c r="F52" s="147"/>
      <c r="G52" s="157"/>
      <c r="H52" s="157"/>
      <c r="I52" s="157"/>
      <c r="J52" s="158"/>
      <c r="K52" s="158"/>
      <c r="L52" s="158"/>
      <c r="M52" s="158"/>
      <c r="N52" s="158"/>
      <c r="O52" s="159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3"/>
      <c r="AB52" s="250"/>
      <c r="AC52" s="255"/>
      <c r="AD52" s="250"/>
      <c r="AE52" s="193"/>
      <c r="AF52" s="193"/>
      <c r="AG52" s="193"/>
      <c r="AH52" s="194"/>
      <c r="AI52" s="194"/>
      <c r="AJ52" s="194"/>
      <c r="AK52" s="194"/>
      <c r="AL52" s="194"/>
      <c r="AM52" s="255"/>
      <c r="AN52" s="194"/>
      <c r="AO52" s="193"/>
      <c r="AP52" s="193"/>
      <c r="AQ52" s="193"/>
      <c r="AR52" s="157"/>
      <c r="AS52" s="157"/>
      <c r="AT52" s="157"/>
      <c r="AU52" s="157"/>
      <c r="AV52" s="158"/>
      <c r="AW52" s="158"/>
      <c r="AX52" s="158"/>
      <c r="AY52" s="159"/>
      <c r="AZ52" s="178"/>
      <c r="BA52" s="157"/>
      <c r="BB52" s="157"/>
      <c r="BC52" s="159"/>
      <c r="BD52" s="266">
        <f t="shared" si="2"/>
        <v>0</v>
      </c>
      <c r="BE52" s="267">
        <f t="shared" si="3"/>
        <v>0</v>
      </c>
      <c r="BF52" s="128">
        <f t="shared" si="0"/>
        <v>0</v>
      </c>
      <c r="BG52" s="124">
        <f t="shared" si="1"/>
        <v>0</v>
      </c>
      <c r="BH52" s="124">
        <f>BF52*BH13</f>
        <v>0</v>
      </c>
      <c r="BI52" s="124">
        <f>BG52*BI13</f>
        <v>0</v>
      </c>
      <c r="BJ52" s="124">
        <f>BD52*BJ13</f>
        <v>0</v>
      </c>
      <c r="BK52" s="125">
        <f>BE52*BK13</f>
        <v>0</v>
      </c>
      <c r="BL52" s="124">
        <f t="shared" si="4"/>
        <v>0</v>
      </c>
      <c r="BM52" s="274">
        <f>BN52*BL52/(AO3*1000)</f>
        <v>0</v>
      </c>
      <c r="BN52" s="279">
        <v>604.87</v>
      </c>
      <c r="BO52" s="276"/>
    </row>
    <row r="53" spans="1:67">
      <c r="A53" s="373" t="s">
        <v>37</v>
      </c>
      <c r="B53" s="386"/>
      <c r="C53" s="386"/>
      <c r="D53" s="386"/>
      <c r="E53" s="387"/>
      <c r="F53" s="147"/>
      <c r="G53" s="157"/>
      <c r="H53" s="157"/>
      <c r="I53" s="157"/>
      <c r="J53" s="158"/>
      <c r="K53" s="158"/>
      <c r="L53" s="158"/>
      <c r="M53" s="158"/>
      <c r="N53" s="158"/>
      <c r="O53" s="159"/>
      <c r="P53" s="194">
        <v>75</v>
      </c>
      <c r="Q53" s="194">
        <v>94</v>
      </c>
      <c r="R53" s="194"/>
      <c r="S53" s="194"/>
      <c r="T53" s="194"/>
      <c r="U53" s="194"/>
      <c r="V53" s="194"/>
      <c r="W53" s="194"/>
      <c r="X53" s="194"/>
      <c r="Y53" s="194"/>
      <c r="Z53" s="194"/>
      <c r="AA53" s="193"/>
      <c r="AB53" s="250"/>
      <c r="AC53" s="255"/>
      <c r="AD53" s="250"/>
      <c r="AE53" s="193"/>
      <c r="AF53" s="193"/>
      <c r="AG53" s="193"/>
      <c r="AH53" s="194"/>
      <c r="AI53" s="194"/>
      <c r="AJ53" s="194"/>
      <c r="AK53" s="194"/>
      <c r="AL53" s="194"/>
      <c r="AM53" s="255"/>
      <c r="AN53" s="194"/>
      <c r="AO53" s="193"/>
      <c r="AP53" s="193"/>
      <c r="AQ53" s="193"/>
      <c r="AR53" s="157">
        <v>188</v>
      </c>
      <c r="AS53" s="157">
        <v>225</v>
      </c>
      <c r="AT53" s="157"/>
      <c r="AU53" s="157"/>
      <c r="AV53" s="158"/>
      <c r="AW53" s="158"/>
      <c r="AX53" s="158"/>
      <c r="AY53" s="159"/>
      <c r="AZ53" s="178"/>
      <c r="BA53" s="157"/>
      <c r="BB53" s="157"/>
      <c r="BC53" s="159"/>
      <c r="BD53" s="266">
        <f t="shared" si="2"/>
        <v>75</v>
      </c>
      <c r="BE53" s="267">
        <f t="shared" si="3"/>
        <v>94</v>
      </c>
      <c r="BF53" s="128">
        <f t="shared" si="0"/>
        <v>263</v>
      </c>
      <c r="BG53" s="124">
        <f t="shared" si="1"/>
        <v>319</v>
      </c>
      <c r="BH53" s="124">
        <f>BF53*BH13</f>
        <v>1841</v>
      </c>
      <c r="BI53" s="124">
        <f>BG53*BI13</f>
        <v>6061</v>
      </c>
      <c r="BJ53" s="124">
        <f>BD53*BJ13</f>
        <v>150</v>
      </c>
      <c r="BK53" s="125">
        <f>BE53*BK13</f>
        <v>470</v>
      </c>
      <c r="BL53" s="124">
        <f t="shared" si="4"/>
        <v>8522</v>
      </c>
      <c r="BM53" s="274">
        <f>BN53*BL53/(AO3*1000)</f>
        <v>13.619705454545455</v>
      </c>
      <c r="BN53" s="281">
        <v>52.74</v>
      </c>
      <c r="BO53" s="276"/>
    </row>
    <row r="54" spans="1:67" ht="13.2" customHeight="1">
      <c r="A54" s="373" t="s">
        <v>80</v>
      </c>
      <c r="B54" s="386"/>
      <c r="C54" s="386"/>
      <c r="D54" s="386"/>
      <c r="E54" s="387"/>
      <c r="F54" s="147"/>
      <c r="G54" s="157"/>
      <c r="H54" s="157"/>
      <c r="I54" s="157"/>
      <c r="J54" s="158"/>
      <c r="K54" s="158"/>
      <c r="L54" s="158"/>
      <c r="M54" s="158"/>
      <c r="N54" s="158"/>
      <c r="O54" s="159"/>
      <c r="P54" s="194"/>
      <c r="Q54" s="194"/>
      <c r="R54" s="194"/>
      <c r="S54" s="194"/>
      <c r="T54" s="194">
        <v>214</v>
      </c>
      <c r="U54" s="194">
        <v>258</v>
      </c>
      <c r="V54" s="194"/>
      <c r="W54" s="194"/>
      <c r="X54" s="194"/>
      <c r="Y54" s="194"/>
      <c r="Z54" s="194"/>
      <c r="AA54" s="193"/>
      <c r="AB54" s="250"/>
      <c r="AC54" s="255"/>
      <c r="AD54" s="250"/>
      <c r="AE54" s="193"/>
      <c r="AF54" s="193"/>
      <c r="AG54" s="193"/>
      <c r="AH54" s="194"/>
      <c r="AI54" s="194"/>
      <c r="AJ54" s="194"/>
      <c r="AK54" s="194"/>
      <c r="AL54" s="194"/>
      <c r="AM54" s="255"/>
      <c r="AN54" s="194"/>
      <c r="AO54" s="193"/>
      <c r="AP54" s="193"/>
      <c r="AQ54" s="193"/>
      <c r="AR54" s="193"/>
      <c r="AS54" s="193"/>
      <c r="AT54" s="157"/>
      <c r="AU54" s="157"/>
      <c r="AV54" s="158"/>
      <c r="AW54" s="158"/>
      <c r="AX54" s="158"/>
      <c r="AY54" s="159"/>
      <c r="AZ54" s="178"/>
      <c r="BA54" s="157"/>
      <c r="BB54" s="157"/>
      <c r="BC54" s="159"/>
      <c r="BD54" s="266">
        <f t="shared" si="2"/>
        <v>214</v>
      </c>
      <c r="BE54" s="267">
        <f t="shared" si="3"/>
        <v>258</v>
      </c>
      <c r="BF54" s="128">
        <f t="shared" si="0"/>
        <v>214</v>
      </c>
      <c r="BG54" s="124">
        <f t="shared" si="1"/>
        <v>258</v>
      </c>
      <c r="BH54" s="124">
        <f>BF54*BH13</f>
        <v>1498</v>
      </c>
      <c r="BI54" s="124">
        <f>BG54*BI13</f>
        <v>4902</v>
      </c>
      <c r="BJ54" s="124">
        <f>BD54*BJ13</f>
        <v>428</v>
      </c>
      <c r="BK54" s="125">
        <f>BE54*BK13</f>
        <v>1290</v>
      </c>
      <c r="BL54" s="124">
        <f t="shared" si="4"/>
        <v>8118</v>
      </c>
      <c r="BM54" s="274">
        <f>BN54*BL54/(AO3*1000)</f>
        <v>13.153619999999998</v>
      </c>
      <c r="BN54" s="281">
        <v>53.47</v>
      </c>
      <c r="BO54" s="276"/>
    </row>
    <row r="55" spans="1:67" ht="13.2" customHeight="1">
      <c r="A55" s="373" t="s">
        <v>81</v>
      </c>
      <c r="B55" s="374"/>
      <c r="C55" s="374"/>
      <c r="D55" s="374"/>
      <c r="E55" s="375"/>
      <c r="F55" s="147"/>
      <c r="G55" s="157"/>
      <c r="H55" s="157"/>
      <c r="I55" s="157"/>
      <c r="J55" s="158"/>
      <c r="K55" s="158"/>
      <c r="L55" s="158"/>
      <c r="M55" s="158"/>
      <c r="N55" s="158"/>
      <c r="O55" s="159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3"/>
      <c r="AB55" s="250"/>
      <c r="AC55" s="255"/>
      <c r="AD55" s="250"/>
      <c r="AE55" s="193"/>
      <c r="AF55" s="193"/>
      <c r="AG55" s="193"/>
      <c r="AH55" s="194"/>
      <c r="AI55" s="194"/>
      <c r="AJ55" s="194"/>
      <c r="AK55" s="194"/>
      <c r="AL55" s="194"/>
      <c r="AM55" s="255"/>
      <c r="AN55" s="194">
        <v>69</v>
      </c>
      <c r="AO55" s="193">
        <v>104</v>
      </c>
      <c r="AP55" s="193"/>
      <c r="AQ55" s="193"/>
      <c r="AR55" s="193"/>
      <c r="AS55" s="193"/>
      <c r="AT55" s="157"/>
      <c r="AU55" s="157"/>
      <c r="AV55" s="158"/>
      <c r="AW55" s="158"/>
      <c r="AX55" s="158"/>
      <c r="AY55" s="159"/>
      <c r="AZ55" s="178"/>
      <c r="BA55" s="157"/>
      <c r="BB55" s="157"/>
      <c r="BC55" s="159"/>
      <c r="BD55" s="266">
        <f t="shared" si="2"/>
        <v>0</v>
      </c>
      <c r="BE55" s="267">
        <f t="shared" si="3"/>
        <v>0</v>
      </c>
      <c r="BF55" s="128">
        <f t="shared" si="0"/>
        <v>69</v>
      </c>
      <c r="BG55" s="124">
        <f t="shared" si="1"/>
        <v>104</v>
      </c>
      <c r="BH55" s="124">
        <f>BF55*BH13</f>
        <v>483</v>
      </c>
      <c r="BI55" s="124">
        <f>BG55*BI13</f>
        <v>1976</v>
      </c>
      <c r="BJ55" s="124">
        <f>BD55*BJ13</f>
        <v>0</v>
      </c>
      <c r="BK55" s="125">
        <f>BE55*BK13</f>
        <v>0</v>
      </c>
      <c r="BL55" s="124">
        <v>3000</v>
      </c>
      <c r="BM55" s="274">
        <f>BN55*BL55/(AO3*1000)</f>
        <v>9.0909090909090917</v>
      </c>
      <c r="BN55" s="281">
        <v>100</v>
      </c>
      <c r="BO55" s="276"/>
    </row>
    <row r="56" spans="1:67">
      <c r="A56" s="373" t="s">
        <v>38</v>
      </c>
      <c r="B56" s="386"/>
      <c r="C56" s="386"/>
      <c r="D56" s="386"/>
      <c r="E56" s="387"/>
      <c r="F56" s="147"/>
      <c r="G56" s="157"/>
      <c r="H56" s="157"/>
      <c r="I56" s="157"/>
      <c r="J56" s="158"/>
      <c r="K56" s="158"/>
      <c r="L56" s="158"/>
      <c r="M56" s="158"/>
      <c r="N56" s="158"/>
      <c r="O56" s="159"/>
      <c r="P56" s="194">
        <v>9.6</v>
      </c>
      <c r="Q56" s="194">
        <v>12</v>
      </c>
      <c r="R56" s="194"/>
      <c r="S56" s="194"/>
      <c r="T56" s="194">
        <v>7</v>
      </c>
      <c r="U56" s="194">
        <v>9</v>
      </c>
      <c r="V56" s="194"/>
      <c r="W56" s="194"/>
      <c r="X56" s="194"/>
      <c r="Y56" s="194"/>
      <c r="Z56" s="194"/>
      <c r="AA56" s="193"/>
      <c r="AB56" s="250"/>
      <c r="AC56" s="255"/>
      <c r="AD56" s="250"/>
      <c r="AE56" s="193"/>
      <c r="AF56" s="193"/>
      <c r="AG56" s="193"/>
      <c r="AH56" s="194"/>
      <c r="AI56" s="194"/>
      <c r="AJ56" s="194"/>
      <c r="AK56" s="194"/>
      <c r="AL56" s="194"/>
      <c r="AM56" s="255"/>
      <c r="AN56" s="194"/>
      <c r="AO56" s="193"/>
      <c r="AP56" s="193"/>
      <c r="AQ56" s="193"/>
      <c r="AR56" s="193"/>
      <c r="AS56" s="193"/>
      <c r="AT56" s="157"/>
      <c r="AU56" s="157"/>
      <c r="AV56" s="158"/>
      <c r="AW56" s="158"/>
      <c r="AX56" s="158"/>
      <c r="AY56" s="159"/>
      <c r="AZ56" s="178"/>
      <c r="BA56" s="157"/>
      <c r="BB56" s="157"/>
      <c r="BC56" s="159"/>
      <c r="BD56" s="266">
        <f t="shared" si="2"/>
        <v>16.600000000000001</v>
      </c>
      <c r="BE56" s="267">
        <f t="shared" si="3"/>
        <v>21</v>
      </c>
      <c r="BF56" s="128">
        <f t="shared" si="0"/>
        <v>16.600000000000001</v>
      </c>
      <c r="BG56" s="124">
        <f t="shared" si="1"/>
        <v>21</v>
      </c>
      <c r="BH56" s="124">
        <f>BF56*BH13</f>
        <v>116.20000000000002</v>
      </c>
      <c r="BI56" s="124">
        <f>BG56*BI13</f>
        <v>399</v>
      </c>
      <c r="BJ56" s="124">
        <f>BD56*BJ13</f>
        <v>33.200000000000003</v>
      </c>
      <c r="BK56" s="125">
        <f>BE56*BK13</f>
        <v>105</v>
      </c>
      <c r="BL56" s="124">
        <f t="shared" si="4"/>
        <v>653.40000000000009</v>
      </c>
      <c r="BM56" s="274">
        <f>BN56*BL56/(AO3*1000)</f>
        <v>1.1214720000000002</v>
      </c>
      <c r="BN56" s="281">
        <v>56.64</v>
      </c>
      <c r="BO56" s="276"/>
    </row>
    <row r="57" spans="1:67">
      <c r="A57" s="373" t="s">
        <v>39</v>
      </c>
      <c r="B57" s="386"/>
      <c r="C57" s="386"/>
      <c r="D57" s="386"/>
      <c r="E57" s="387"/>
      <c r="F57" s="147"/>
      <c r="G57" s="157"/>
      <c r="H57" s="157"/>
      <c r="I57" s="157"/>
      <c r="J57" s="158"/>
      <c r="K57" s="158"/>
      <c r="L57" s="158"/>
      <c r="M57" s="158"/>
      <c r="N57" s="158"/>
      <c r="O57" s="159"/>
      <c r="P57" s="194">
        <v>10</v>
      </c>
      <c r="Q57" s="194">
        <v>12.5</v>
      </c>
      <c r="R57" s="194"/>
      <c r="S57" s="194"/>
      <c r="T57" s="194">
        <v>4</v>
      </c>
      <c r="U57" s="194">
        <v>5</v>
      </c>
      <c r="V57" s="194"/>
      <c r="W57" s="194"/>
      <c r="X57" s="194"/>
      <c r="Y57" s="194"/>
      <c r="Z57" s="194"/>
      <c r="AA57" s="193"/>
      <c r="AB57" s="250"/>
      <c r="AC57" s="255"/>
      <c r="AD57" s="250"/>
      <c r="AE57" s="193"/>
      <c r="AF57" s="193"/>
      <c r="AG57" s="193"/>
      <c r="AH57" s="194"/>
      <c r="AI57" s="194"/>
      <c r="AJ57" s="194"/>
      <c r="AK57" s="194"/>
      <c r="AL57" s="194"/>
      <c r="AM57" s="255"/>
      <c r="AN57" s="194"/>
      <c r="AO57" s="193"/>
      <c r="AP57" s="193"/>
      <c r="AQ57" s="193"/>
      <c r="AR57" s="193"/>
      <c r="AS57" s="193"/>
      <c r="AT57" s="157"/>
      <c r="AU57" s="157"/>
      <c r="AV57" s="158"/>
      <c r="AW57" s="158"/>
      <c r="AX57" s="158"/>
      <c r="AY57" s="159"/>
      <c r="AZ57" s="178"/>
      <c r="BA57" s="157"/>
      <c r="BB57" s="157"/>
      <c r="BC57" s="159"/>
      <c r="BD57" s="266">
        <f t="shared" si="2"/>
        <v>14</v>
      </c>
      <c r="BE57" s="267">
        <f t="shared" si="3"/>
        <v>17.5</v>
      </c>
      <c r="BF57" s="128">
        <f t="shared" si="0"/>
        <v>14</v>
      </c>
      <c r="BG57" s="124">
        <f t="shared" si="1"/>
        <v>17.5</v>
      </c>
      <c r="BH57" s="124">
        <f>BF57*BH13</f>
        <v>98</v>
      </c>
      <c r="BI57" s="124">
        <f>BG57*BI13</f>
        <v>332.5</v>
      </c>
      <c r="BJ57" s="124">
        <f>BD57*BJ13</f>
        <v>28</v>
      </c>
      <c r="BK57" s="125">
        <f>BE57*BK13</f>
        <v>87.5</v>
      </c>
      <c r="BL57" s="124">
        <f t="shared" si="4"/>
        <v>546</v>
      </c>
      <c r="BM57" s="274">
        <f>BN57*BL57/(AO3*1000)</f>
        <v>1.0072872727272728</v>
      </c>
      <c r="BN57" s="281">
        <v>60.88</v>
      </c>
      <c r="BO57" s="276"/>
    </row>
    <row r="58" spans="1:67" ht="13.2" hidden="1" customHeight="1">
      <c r="A58" s="373" t="s">
        <v>103</v>
      </c>
      <c r="B58" s="374"/>
      <c r="C58" s="374"/>
      <c r="D58" s="374"/>
      <c r="E58" s="375"/>
      <c r="F58" s="147"/>
      <c r="G58" s="157"/>
      <c r="H58" s="157"/>
      <c r="I58" s="157"/>
      <c r="J58" s="158"/>
      <c r="K58" s="158"/>
      <c r="L58" s="158"/>
      <c r="M58" s="158"/>
      <c r="N58" s="158"/>
      <c r="O58" s="159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3"/>
      <c r="AB58" s="250"/>
      <c r="AC58" s="255"/>
      <c r="AD58" s="250"/>
      <c r="AE58" s="193"/>
      <c r="AF58" s="193"/>
      <c r="AG58" s="193"/>
      <c r="AH58" s="194"/>
      <c r="AI58" s="194"/>
      <c r="AJ58" s="194"/>
      <c r="AK58" s="194"/>
      <c r="AL58" s="194"/>
      <c r="AM58" s="255"/>
      <c r="AN58" s="194"/>
      <c r="AO58" s="193"/>
      <c r="AP58" s="193"/>
      <c r="AQ58" s="193"/>
      <c r="AR58" s="193"/>
      <c r="AS58" s="193"/>
      <c r="AT58" s="157"/>
      <c r="AU58" s="157"/>
      <c r="AV58" s="158"/>
      <c r="AW58" s="158"/>
      <c r="AX58" s="158"/>
      <c r="AY58" s="159"/>
      <c r="AZ58" s="178"/>
      <c r="BA58" s="157"/>
      <c r="BB58" s="157"/>
      <c r="BC58" s="159"/>
      <c r="BD58" s="266">
        <f t="shared" si="2"/>
        <v>0</v>
      </c>
      <c r="BE58" s="267">
        <f t="shared" si="3"/>
        <v>0</v>
      </c>
      <c r="BF58" s="128">
        <f t="shared" si="0"/>
        <v>0</v>
      </c>
      <c r="BG58" s="124">
        <f t="shared" si="1"/>
        <v>0</v>
      </c>
      <c r="BH58" s="124">
        <f>BF58*BH13</f>
        <v>0</v>
      </c>
      <c r="BI58" s="124">
        <f>BG58*BI13</f>
        <v>0</v>
      </c>
      <c r="BJ58" s="124">
        <f>BD58*BJ13</f>
        <v>0</v>
      </c>
      <c r="BK58" s="125">
        <f>BE58*BK13</f>
        <v>0</v>
      </c>
      <c r="BL58" s="124">
        <f t="shared" si="4"/>
        <v>0</v>
      </c>
      <c r="BM58" s="274">
        <f>BN58*BL58/(AO3*1000)</f>
        <v>0</v>
      </c>
      <c r="BN58" s="279">
        <v>101.56</v>
      </c>
      <c r="BO58" s="276"/>
    </row>
    <row r="59" spans="1:67" ht="13.2" hidden="1" customHeight="1">
      <c r="A59" s="373" t="s">
        <v>98</v>
      </c>
      <c r="B59" s="386"/>
      <c r="C59" s="386"/>
      <c r="D59" s="386"/>
      <c r="E59" s="387"/>
      <c r="F59" s="147"/>
      <c r="G59" s="157"/>
      <c r="H59" s="157"/>
      <c r="I59" s="157"/>
      <c r="J59" s="158"/>
      <c r="K59" s="158"/>
      <c r="L59" s="158"/>
      <c r="M59" s="158"/>
      <c r="N59" s="158"/>
      <c r="O59" s="15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3"/>
      <c r="AB59" s="250"/>
      <c r="AC59" s="255"/>
      <c r="AD59" s="250"/>
      <c r="AE59" s="193"/>
      <c r="AF59" s="193"/>
      <c r="AG59" s="193"/>
      <c r="AH59" s="194"/>
      <c r="AI59" s="194"/>
      <c r="AJ59" s="194"/>
      <c r="AK59" s="194"/>
      <c r="AL59" s="194"/>
      <c r="AM59" s="255"/>
      <c r="AN59" s="194"/>
      <c r="AO59" s="193"/>
      <c r="AP59" s="193"/>
      <c r="AQ59" s="193"/>
      <c r="AR59" s="193"/>
      <c r="AS59" s="193"/>
      <c r="AT59" s="157"/>
      <c r="AU59" s="157"/>
      <c r="AV59" s="158"/>
      <c r="AW59" s="158"/>
      <c r="AX59" s="158"/>
      <c r="AY59" s="159"/>
      <c r="AZ59" s="178"/>
      <c r="BA59" s="157"/>
      <c r="BB59" s="157"/>
      <c r="BC59" s="159"/>
      <c r="BD59" s="266">
        <f t="shared" si="2"/>
        <v>0</v>
      </c>
      <c r="BE59" s="267">
        <f t="shared" si="3"/>
        <v>0</v>
      </c>
      <c r="BF59" s="128">
        <f t="shared" si="0"/>
        <v>0</v>
      </c>
      <c r="BG59" s="124">
        <f t="shared" si="1"/>
        <v>0</v>
      </c>
      <c r="BH59" s="124">
        <f>BF59*BH13</f>
        <v>0</v>
      </c>
      <c r="BI59" s="124">
        <f>BG59*BI13</f>
        <v>0</v>
      </c>
      <c r="BJ59" s="124">
        <f>BD59*BJ13</f>
        <v>0</v>
      </c>
      <c r="BK59" s="125">
        <f>BE59*BK13</f>
        <v>0</v>
      </c>
      <c r="BL59" s="124">
        <f t="shared" si="4"/>
        <v>0</v>
      </c>
      <c r="BM59" s="274">
        <f>BN59*BL59/(AO3*1000)</f>
        <v>0</v>
      </c>
      <c r="BN59" s="279">
        <v>169.86</v>
      </c>
      <c r="BO59" s="276"/>
    </row>
    <row r="60" spans="1:67" hidden="1">
      <c r="A60" s="373" t="s">
        <v>40</v>
      </c>
      <c r="B60" s="386"/>
      <c r="C60" s="386"/>
      <c r="D60" s="386"/>
      <c r="E60" s="387"/>
      <c r="F60" s="147"/>
      <c r="G60" s="157"/>
      <c r="H60" s="157"/>
      <c r="I60" s="157"/>
      <c r="J60" s="158"/>
      <c r="K60" s="158"/>
      <c r="L60" s="158"/>
      <c r="M60" s="158"/>
      <c r="N60" s="158"/>
      <c r="O60" s="159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3"/>
      <c r="AB60" s="250"/>
      <c r="AC60" s="255"/>
      <c r="AD60" s="250"/>
      <c r="AE60" s="193"/>
      <c r="AF60" s="193"/>
      <c r="AG60" s="193"/>
      <c r="AH60" s="194"/>
      <c r="AI60" s="194"/>
      <c r="AJ60" s="194"/>
      <c r="AK60" s="194"/>
      <c r="AL60" s="194"/>
      <c r="AM60" s="255"/>
      <c r="AN60" s="194"/>
      <c r="AO60" s="193"/>
      <c r="AP60" s="193"/>
      <c r="AQ60" s="193"/>
      <c r="AR60" s="193"/>
      <c r="AS60" s="193"/>
      <c r="AT60" s="157"/>
      <c r="AU60" s="157"/>
      <c r="AV60" s="158"/>
      <c r="AW60" s="158"/>
      <c r="AX60" s="158"/>
      <c r="AY60" s="159"/>
      <c r="AZ60" s="178"/>
      <c r="BA60" s="157"/>
      <c r="BB60" s="157"/>
      <c r="BC60" s="159"/>
      <c r="BD60" s="266">
        <f t="shared" si="2"/>
        <v>0</v>
      </c>
      <c r="BE60" s="267">
        <f t="shared" si="3"/>
        <v>0</v>
      </c>
      <c r="BF60" s="128">
        <f t="shared" si="0"/>
        <v>0</v>
      </c>
      <c r="BG60" s="124">
        <f t="shared" si="1"/>
        <v>0</v>
      </c>
      <c r="BH60" s="124">
        <f>BF60*BH13</f>
        <v>0</v>
      </c>
      <c r="BI60" s="124">
        <f>BG60*BI13</f>
        <v>0</v>
      </c>
      <c r="BJ60" s="124">
        <f>BD60*BJ13</f>
        <v>0</v>
      </c>
      <c r="BK60" s="125">
        <f>BE60*BK13</f>
        <v>0</v>
      </c>
      <c r="BL60" s="124">
        <f>BH60+BI60+BJ60+BK60</f>
        <v>0</v>
      </c>
      <c r="BM60" s="126">
        <f>BN60*BL60/(AO3*1000)</f>
        <v>0</v>
      </c>
      <c r="BN60" s="279">
        <v>0</v>
      </c>
      <c r="BO60" s="276"/>
    </row>
    <row r="61" spans="1:67" ht="13.2" hidden="1" customHeight="1">
      <c r="A61" s="373" t="s">
        <v>105</v>
      </c>
      <c r="B61" s="374"/>
      <c r="C61" s="374"/>
      <c r="D61" s="374"/>
      <c r="E61" s="375"/>
      <c r="F61" s="147"/>
      <c r="G61" s="157"/>
      <c r="H61" s="157"/>
      <c r="I61" s="157"/>
      <c r="J61" s="158"/>
      <c r="K61" s="158"/>
      <c r="L61" s="158"/>
      <c r="M61" s="158"/>
      <c r="N61" s="158"/>
      <c r="O61" s="159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3"/>
      <c r="AB61" s="250"/>
      <c r="AC61" s="255"/>
      <c r="AD61" s="250"/>
      <c r="AE61" s="193"/>
      <c r="AF61" s="193"/>
      <c r="AG61" s="193"/>
      <c r="AH61" s="194"/>
      <c r="AI61" s="194"/>
      <c r="AJ61" s="194"/>
      <c r="AK61" s="194"/>
      <c r="AL61" s="194"/>
      <c r="AM61" s="255"/>
      <c r="AN61" s="194"/>
      <c r="AO61" s="193"/>
      <c r="AP61" s="193"/>
      <c r="AQ61" s="193"/>
      <c r="AR61" s="193"/>
      <c r="AS61" s="193"/>
      <c r="AT61" s="157"/>
      <c r="AU61" s="157"/>
      <c r="AV61" s="158"/>
      <c r="AW61" s="158"/>
      <c r="AX61" s="158"/>
      <c r="AY61" s="159"/>
      <c r="AZ61" s="178"/>
      <c r="BA61" s="157"/>
      <c r="BB61" s="157"/>
      <c r="BC61" s="159"/>
      <c r="BD61" s="266">
        <f t="shared" si="2"/>
        <v>0</v>
      </c>
      <c r="BE61" s="267">
        <f t="shared" si="3"/>
        <v>0</v>
      </c>
      <c r="BF61" s="128">
        <f t="shared" si="0"/>
        <v>0</v>
      </c>
      <c r="BG61" s="124">
        <f t="shared" si="1"/>
        <v>0</v>
      </c>
      <c r="BH61" s="124">
        <f>BF61*BH13</f>
        <v>0</v>
      </c>
      <c r="BI61" s="124">
        <f>BG61*BI13</f>
        <v>0</v>
      </c>
      <c r="BJ61" s="124">
        <f>BD61*BJ13</f>
        <v>0</v>
      </c>
      <c r="BK61" s="125">
        <f>BE61*BK13</f>
        <v>0</v>
      </c>
      <c r="BL61" s="124">
        <f t="shared" si="4"/>
        <v>0</v>
      </c>
      <c r="BM61" s="126">
        <f>BN61*BL61/(AO3*1000)</f>
        <v>0</v>
      </c>
      <c r="BN61" s="279">
        <v>129.22</v>
      </c>
      <c r="BO61" s="276"/>
    </row>
    <row r="62" spans="1:67" ht="13.2" customHeight="1">
      <c r="A62" s="373" t="s">
        <v>70</v>
      </c>
      <c r="B62" s="374"/>
      <c r="C62" s="374"/>
      <c r="D62" s="374"/>
      <c r="E62" s="375"/>
      <c r="F62" s="147"/>
      <c r="G62" s="157"/>
      <c r="H62" s="157"/>
      <c r="I62" s="157"/>
      <c r="J62" s="158"/>
      <c r="K62" s="158"/>
      <c r="L62" s="158"/>
      <c r="M62" s="158"/>
      <c r="N62" s="158"/>
      <c r="O62" s="159"/>
      <c r="P62" s="194"/>
      <c r="Q62" s="194"/>
      <c r="R62" s="194"/>
      <c r="S62" s="194"/>
      <c r="T62" s="194">
        <v>9</v>
      </c>
      <c r="U62" s="194">
        <v>11</v>
      </c>
      <c r="V62" s="194"/>
      <c r="W62" s="194"/>
      <c r="X62" s="194"/>
      <c r="Y62" s="194"/>
      <c r="Z62" s="194"/>
      <c r="AA62" s="193"/>
      <c r="AB62" s="250"/>
      <c r="AC62" s="255"/>
      <c r="AD62" s="250"/>
      <c r="AE62" s="193"/>
      <c r="AF62" s="193"/>
      <c r="AG62" s="193"/>
      <c r="AH62" s="194"/>
      <c r="AI62" s="194"/>
      <c r="AJ62" s="194"/>
      <c r="AK62" s="194"/>
      <c r="AL62" s="194"/>
      <c r="AM62" s="255"/>
      <c r="AN62" s="194"/>
      <c r="AO62" s="193"/>
      <c r="AP62" s="193">
        <v>4</v>
      </c>
      <c r="AQ62" s="193">
        <v>4</v>
      </c>
      <c r="AR62" s="193"/>
      <c r="AS62" s="193"/>
      <c r="AT62" s="157"/>
      <c r="AU62" s="157"/>
      <c r="AV62" s="158"/>
      <c r="AW62" s="158"/>
      <c r="AX62" s="158"/>
      <c r="AY62" s="159"/>
      <c r="AZ62" s="178"/>
      <c r="BA62" s="157"/>
      <c r="BB62" s="157"/>
      <c r="BC62" s="159"/>
      <c r="BD62" s="266">
        <f t="shared" si="2"/>
        <v>9</v>
      </c>
      <c r="BE62" s="267">
        <f t="shared" si="3"/>
        <v>11</v>
      </c>
      <c r="BF62" s="128">
        <f t="shared" si="0"/>
        <v>13</v>
      </c>
      <c r="BG62" s="124">
        <f t="shared" si="1"/>
        <v>15</v>
      </c>
      <c r="BH62" s="124">
        <f>BF62*BH13</f>
        <v>91</v>
      </c>
      <c r="BI62" s="124">
        <f>BG62*BI13</f>
        <v>285</v>
      </c>
      <c r="BJ62" s="124">
        <f>BD62*BJ13</f>
        <v>18</v>
      </c>
      <c r="BK62" s="125">
        <f>BE62*BK13</f>
        <v>55</v>
      </c>
      <c r="BL62" s="124">
        <f t="shared" si="4"/>
        <v>449</v>
      </c>
      <c r="BM62" s="126">
        <f>BN62*BL62/(AO3*1000)</f>
        <v>6.40505303030303</v>
      </c>
      <c r="BN62" s="281">
        <v>470.75</v>
      </c>
      <c r="BO62" s="276"/>
    </row>
    <row r="63" spans="1:67" hidden="1">
      <c r="A63" s="373" t="s">
        <v>74</v>
      </c>
      <c r="B63" s="374"/>
      <c r="C63" s="374"/>
      <c r="D63" s="374"/>
      <c r="E63" s="375"/>
      <c r="F63" s="147"/>
      <c r="G63" s="157"/>
      <c r="H63" s="157"/>
      <c r="I63" s="157"/>
      <c r="J63" s="158"/>
      <c r="K63" s="158"/>
      <c r="L63" s="158"/>
      <c r="M63" s="158"/>
      <c r="N63" s="158"/>
      <c r="O63" s="159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3"/>
      <c r="AB63" s="250"/>
      <c r="AC63" s="255"/>
      <c r="AD63" s="250"/>
      <c r="AE63" s="193"/>
      <c r="AF63" s="193"/>
      <c r="AG63" s="193"/>
      <c r="AH63" s="194"/>
      <c r="AI63" s="194"/>
      <c r="AJ63" s="194"/>
      <c r="AK63" s="194"/>
      <c r="AL63" s="194"/>
      <c r="AM63" s="255"/>
      <c r="AN63" s="194"/>
      <c r="AO63" s="193"/>
      <c r="AP63" s="193"/>
      <c r="AQ63" s="193"/>
      <c r="AR63" s="193"/>
      <c r="AS63" s="193"/>
      <c r="AT63" s="157"/>
      <c r="AU63" s="157"/>
      <c r="AV63" s="158"/>
      <c r="AW63" s="158"/>
      <c r="AX63" s="158"/>
      <c r="AY63" s="159"/>
      <c r="AZ63" s="178"/>
      <c r="BA63" s="157"/>
      <c r="BB63" s="157"/>
      <c r="BC63" s="159"/>
      <c r="BD63" s="266">
        <f t="shared" si="2"/>
        <v>0</v>
      </c>
      <c r="BE63" s="267">
        <f t="shared" si="3"/>
        <v>0</v>
      </c>
      <c r="BF63" s="128">
        <f t="shared" si="0"/>
        <v>0</v>
      </c>
      <c r="BG63" s="124">
        <f t="shared" si="1"/>
        <v>0</v>
      </c>
      <c r="BH63" s="124">
        <f>BF63*BH13</f>
        <v>0</v>
      </c>
      <c r="BI63" s="124">
        <f>BG63*BI13</f>
        <v>0</v>
      </c>
      <c r="BJ63" s="124">
        <f>BD63*BJ13</f>
        <v>0</v>
      </c>
      <c r="BK63" s="125">
        <f>BE63*BK13</f>
        <v>0</v>
      </c>
      <c r="BL63" s="124">
        <f>BH63+BI63+BJ63+BK63</f>
        <v>0</v>
      </c>
      <c r="BM63" s="126">
        <f>BN63*BL63/(AO3*1000)</f>
        <v>0</v>
      </c>
      <c r="BN63" s="279">
        <v>0</v>
      </c>
      <c r="BO63" s="276"/>
    </row>
    <row r="64" spans="1:67" ht="13.2" hidden="1" customHeight="1">
      <c r="A64" s="373" t="s">
        <v>113</v>
      </c>
      <c r="B64" s="374"/>
      <c r="C64" s="374"/>
      <c r="D64" s="374"/>
      <c r="E64" s="375"/>
      <c r="F64" s="147"/>
      <c r="G64" s="160"/>
      <c r="H64" s="160"/>
      <c r="I64" s="160"/>
      <c r="J64" s="161"/>
      <c r="K64" s="161"/>
      <c r="L64" s="161"/>
      <c r="M64" s="161"/>
      <c r="N64" s="161"/>
      <c r="O64" s="162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3"/>
      <c r="AB64" s="250"/>
      <c r="AC64" s="255"/>
      <c r="AD64" s="250"/>
      <c r="AE64" s="193"/>
      <c r="AF64" s="193"/>
      <c r="AG64" s="193"/>
      <c r="AH64" s="194"/>
      <c r="AI64" s="194"/>
      <c r="AJ64" s="194"/>
      <c r="AK64" s="194"/>
      <c r="AL64" s="194"/>
      <c r="AM64" s="255"/>
      <c r="AN64" s="194"/>
      <c r="AO64" s="193"/>
      <c r="AP64" s="193"/>
      <c r="AQ64" s="193"/>
      <c r="AR64" s="193"/>
      <c r="AS64" s="193"/>
      <c r="AT64" s="160"/>
      <c r="AU64" s="160"/>
      <c r="AV64" s="158"/>
      <c r="AW64" s="158"/>
      <c r="AX64" s="158"/>
      <c r="AY64" s="159"/>
      <c r="AZ64" s="178"/>
      <c r="BA64" s="157"/>
      <c r="BB64" s="157"/>
      <c r="BC64" s="159"/>
      <c r="BD64" s="266">
        <f t="shared" si="2"/>
        <v>0</v>
      </c>
      <c r="BE64" s="267">
        <f t="shared" si="3"/>
        <v>0</v>
      </c>
      <c r="BF64" s="128">
        <f t="shared" si="0"/>
        <v>0</v>
      </c>
      <c r="BG64" s="124">
        <f t="shared" si="1"/>
        <v>0</v>
      </c>
      <c r="BH64" s="124">
        <f>BF64*BH13</f>
        <v>0</v>
      </c>
      <c r="BI64" s="124">
        <f>BG64*BI13</f>
        <v>0</v>
      </c>
      <c r="BJ64" s="124">
        <f>BD64*BJ13</f>
        <v>0</v>
      </c>
      <c r="BK64" s="125">
        <f>BE64*BK13</f>
        <v>0</v>
      </c>
      <c r="BL64" s="124">
        <f t="shared" si="4"/>
        <v>0</v>
      </c>
      <c r="BM64" s="126">
        <f>BN64*BL64/(AO3*1000)</f>
        <v>0</v>
      </c>
      <c r="BN64" s="279">
        <v>76.63</v>
      </c>
      <c r="BO64" s="276"/>
    </row>
    <row r="65" spans="1:67" ht="13.2" hidden="1" customHeight="1">
      <c r="A65" s="373" t="s">
        <v>100</v>
      </c>
      <c r="B65" s="374"/>
      <c r="C65" s="374"/>
      <c r="D65" s="374"/>
      <c r="E65" s="375"/>
      <c r="F65" s="147"/>
      <c r="G65" s="163"/>
      <c r="H65" s="163"/>
      <c r="I65" s="163"/>
      <c r="J65" s="164"/>
      <c r="K65" s="164"/>
      <c r="L65" s="164"/>
      <c r="M65" s="164"/>
      <c r="N65" s="164"/>
      <c r="O65" s="165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8"/>
      <c r="AB65" s="256"/>
      <c r="AC65" s="257"/>
      <c r="AD65" s="256"/>
      <c r="AE65" s="198"/>
      <c r="AF65" s="198"/>
      <c r="AG65" s="198"/>
      <c r="AH65" s="197"/>
      <c r="AI65" s="197"/>
      <c r="AJ65" s="197"/>
      <c r="AK65" s="197"/>
      <c r="AL65" s="197"/>
      <c r="AM65" s="257"/>
      <c r="AN65" s="197"/>
      <c r="AO65" s="198"/>
      <c r="AP65" s="198"/>
      <c r="AQ65" s="198"/>
      <c r="AR65" s="198"/>
      <c r="AS65" s="198"/>
      <c r="AT65" s="163"/>
      <c r="AU65" s="163"/>
      <c r="AV65" s="164"/>
      <c r="AW65" s="164"/>
      <c r="AX65" s="164"/>
      <c r="AY65" s="165"/>
      <c r="AZ65" s="179"/>
      <c r="BA65" s="163"/>
      <c r="BB65" s="163"/>
      <c r="BC65" s="165"/>
      <c r="BD65" s="266">
        <f t="shared" si="2"/>
        <v>0</v>
      </c>
      <c r="BE65" s="267">
        <f t="shared" si="3"/>
        <v>0</v>
      </c>
      <c r="BF65" s="128">
        <f t="shared" si="0"/>
        <v>0</v>
      </c>
      <c r="BG65" s="124">
        <f t="shared" si="1"/>
        <v>0</v>
      </c>
      <c r="BH65" s="124">
        <f>BF65*BH13</f>
        <v>0</v>
      </c>
      <c r="BI65" s="124">
        <f>BG65*BI13</f>
        <v>0</v>
      </c>
      <c r="BJ65" s="124">
        <f>BD65*BJ13</f>
        <v>0</v>
      </c>
      <c r="BK65" s="125">
        <f>BE65*BK13</f>
        <v>0</v>
      </c>
      <c r="BL65" s="124">
        <v>0</v>
      </c>
      <c r="BM65" s="126">
        <f>BN65*BL65/(AO3*1000)</f>
        <v>0</v>
      </c>
      <c r="BN65" s="279">
        <v>2897.28</v>
      </c>
      <c r="BO65" s="276"/>
    </row>
    <row r="66" spans="1:67" ht="13.2" customHeight="1">
      <c r="A66" s="373" t="s">
        <v>41</v>
      </c>
      <c r="B66" s="386"/>
      <c r="C66" s="386"/>
      <c r="D66" s="386"/>
      <c r="E66" s="387"/>
      <c r="F66" s="147"/>
      <c r="G66" s="157"/>
      <c r="H66" s="157"/>
      <c r="I66" s="157"/>
      <c r="J66" s="158"/>
      <c r="K66" s="158"/>
      <c r="L66" s="158">
        <v>40</v>
      </c>
      <c r="M66" s="158">
        <v>40</v>
      </c>
      <c r="N66" s="158"/>
      <c r="O66" s="159"/>
      <c r="P66" s="194"/>
      <c r="Q66" s="194"/>
      <c r="R66" s="194">
        <v>15.75</v>
      </c>
      <c r="S66" s="194">
        <v>18</v>
      </c>
      <c r="T66" s="194"/>
      <c r="U66" s="194"/>
      <c r="V66" s="194"/>
      <c r="W66" s="194"/>
      <c r="X66" s="194">
        <v>30</v>
      </c>
      <c r="Y66" s="194">
        <v>40</v>
      </c>
      <c r="Z66" s="194"/>
      <c r="AA66" s="193"/>
      <c r="AB66" s="250"/>
      <c r="AC66" s="255"/>
      <c r="AD66" s="250">
        <v>40</v>
      </c>
      <c r="AE66" s="193">
        <v>55</v>
      </c>
      <c r="AF66" s="193"/>
      <c r="AG66" s="193"/>
      <c r="AH66" s="194"/>
      <c r="AI66" s="194"/>
      <c r="AJ66" s="194"/>
      <c r="AK66" s="194"/>
      <c r="AL66" s="194"/>
      <c r="AM66" s="255"/>
      <c r="AN66" s="194"/>
      <c r="AO66" s="193"/>
      <c r="AP66" s="193"/>
      <c r="AQ66" s="193"/>
      <c r="AR66" s="193"/>
      <c r="AS66" s="193"/>
      <c r="AT66" s="157"/>
      <c r="AU66" s="157"/>
      <c r="AV66" s="158"/>
      <c r="AW66" s="158"/>
      <c r="AX66" s="158"/>
      <c r="AY66" s="159"/>
      <c r="AZ66" s="178"/>
      <c r="BA66" s="157"/>
      <c r="BB66" s="157"/>
      <c r="BC66" s="159"/>
      <c r="BD66" s="266">
        <f t="shared" si="2"/>
        <v>85.75</v>
      </c>
      <c r="BE66" s="267">
        <f t="shared" si="3"/>
        <v>98</v>
      </c>
      <c r="BF66" s="128">
        <f t="shared" si="0"/>
        <v>125.75</v>
      </c>
      <c r="BG66" s="124">
        <f t="shared" si="1"/>
        <v>153</v>
      </c>
      <c r="BH66" s="124">
        <f>BF66*BH13</f>
        <v>880.25</v>
      </c>
      <c r="BI66" s="124">
        <f>BG66*BI13</f>
        <v>2907</v>
      </c>
      <c r="BJ66" s="124">
        <f>BD66*BJ13</f>
        <v>171.5</v>
      </c>
      <c r="BK66" s="125">
        <f>BE66*BK13</f>
        <v>490</v>
      </c>
      <c r="BL66" s="124">
        <f>BH66+BI66+BJ66+BK66</f>
        <v>4448.75</v>
      </c>
      <c r="BM66" s="126">
        <f>BN66*BL66/(AO3*1000)</f>
        <v>17.332599621212122</v>
      </c>
      <c r="BN66" s="281">
        <v>128.57</v>
      </c>
      <c r="BO66" s="276"/>
    </row>
    <row r="67" spans="1:67">
      <c r="A67" s="373" t="s">
        <v>42</v>
      </c>
      <c r="B67" s="386"/>
      <c r="C67" s="386"/>
      <c r="D67" s="386"/>
      <c r="E67" s="387"/>
      <c r="F67" s="147"/>
      <c r="G67" s="157"/>
      <c r="H67" s="157"/>
      <c r="I67" s="157"/>
      <c r="J67" s="158"/>
      <c r="K67" s="158"/>
      <c r="L67" s="158"/>
      <c r="M67" s="158"/>
      <c r="N67" s="158"/>
      <c r="O67" s="159"/>
      <c r="P67" s="194"/>
      <c r="Q67" s="194"/>
      <c r="R67" s="194"/>
      <c r="S67" s="194"/>
      <c r="T67" s="194"/>
      <c r="U67" s="194"/>
      <c r="V67" s="194"/>
      <c r="W67" s="194"/>
      <c r="X67" s="194">
        <v>40</v>
      </c>
      <c r="Y67" s="194">
        <v>40</v>
      </c>
      <c r="Z67" s="194"/>
      <c r="AA67" s="193"/>
      <c r="AB67" s="250"/>
      <c r="AC67" s="255"/>
      <c r="AD67" s="250"/>
      <c r="AE67" s="193"/>
      <c r="AF67" s="193"/>
      <c r="AG67" s="193"/>
      <c r="AH67" s="194"/>
      <c r="AI67" s="194"/>
      <c r="AJ67" s="194"/>
      <c r="AK67" s="194"/>
      <c r="AL67" s="194"/>
      <c r="AM67" s="255"/>
      <c r="AN67" s="194"/>
      <c r="AO67" s="193"/>
      <c r="AP67" s="193"/>
      <c r="AQ67" s="193"/>
      <c r="AR67" s="193"/>
      <c r="AS67" s="193"/>
      <c r="AT67" s="157"/>
      <c r="AU67" s="157"/>
      <c r="AV67" s="158">
        <v>20</v>
      </c>
      <c r="AW67" s="158">
        <v>30</v>
      </c>
      <c r="AX67" s="158"/>
      <c r="AY67" s="159"/>
      <c r="AZ67" s="178"/>
      <c r="BA67" s="157"/>
      <c r="BB67" s="157"/>
      <c r="BC67" s="159"/>
      <c r="BD67" s="266">
        <f t="shared" si="2"/>
        <v>40</v>
      </c>
      <c r="BE67" s="267">
        <f t="shared" si="3"/>
        <v>40</v>
      </c>
      <c r="BF67" s="128">
        <f t="shared" si="0"/>
        <v>60</v>
      </c>
      <c r="BG67" s="124">
        <f t="shared" si="1"/>
        <v>70</v>
      </c>
      <c r="BH67" s="124">
        <f>BF67*BH13</f>
        <v>420</v>
      </c>
      <c r="BI67" s="124">
        <f>BG67*BI13</f>
        <v>1330</v>
      </c>
      <c r="BJ67" s="124">
        <f>BD67*BJ13</f>
        <v>80</v>
      </c>
      <c r="BK67" s="125">
        <f>BE67*BK13</f>
        <v>200</v>
      </c>
      <c r="BL67" s="124">
        <f>BH67+BI67+BJ67+BK67</f>
        <v>2030</v>
      </c>
      <c r="BM67" s="126">
        <f>BN67*BL67/(AO3*1000)</f>
        <v>4.2586939393939396</v>
      </c>
      <c r="BN67" s="281">
        <v>69.23</v>
      </c>
      <c r="BO67" s="276"/>
    </row>
    <row r="68" spans="1:67" hidden="1">
      <c r="A68" s="373" t="s">
        <v>68</v>
      </c>
      <c r="B68" s="374"/>
      <c r="C68" s="374"/>
      <c r="D68" s="374"/>
      <c r="E68" s="375"/>
      <c r="F68" s="147"/>
      <c r="G68" s="157"/>
      <c r="H68" s="157"/>
      <c r="I68" s="157"/>
      <c r="J68" s="158"/>
      <c r="K68" s="158"/>
      <c r="L68" s="158"/>
      <c r="M68" s="158"/>
      <c r="N68" s="158"/>
      <c r="O68" s="159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3"/>
      <c r="AB68" s="250"/>
      <c r="AC68" s="255"/>
      <c r="AD68" s="250"/>
      <c r="AE68" s="193"/>
      <c r="AF68" s="193"/>
      <c r="AG68" s="193"/>
      <c r="AH68" s="194"/>
      <c r="AI68" s="194"/>
      <c r="AJ68" s="194"/>
      <c r="AK68" s="194"/>
      <c r="AL68" s="194"/>
      <c r="AM68" s="255"/>
      <c r="AN68" s="194"/>
      <c r="AO68" s="193"/>
      <c r="AP68" s="193"/>
      <c r="AQ68" s="193"/>
      <c r="AR68" s="193"/>
      <c r="AS68" s="193"/>
      <c r="AT68" s="157"/>
      <c r="AU68" s="157"/>
      <c r="AV68" s="158"/>
      <c r="AW68" s="158"/>
      <c r="AX68" s="158"/>
      <c r="AY68" s="159"/>
      <c r="AZ68" s="178"/>
      <c r="BA68" s="157"/>
      <c r="BB68" s="157"/>
      <c r="BC68" s="159"/>
      <c r="BD68" s="266">
        <f t="shared" si="2"/>
        <v>0</v>
      </c>
      <c r="BE68" s="267">
        <f t="shared" si="3"/>
        <v>0</v>
      </c>
      <c r="BF68" s="128">
        <f t="shared" si="0"/>
        <v>0</v>
      </c>
      <c r="BG68" s="124">
        <f t="shared" si="1"/>
        <v>0</v>
      </c>
      <c r="BH68" s="124">
        <f>BF68*BH13</f>
        <v>0</v>
      </c>
      <c r="BI68" s="124">
        <f>BG68*BI13</f>
        <v>0</v>
      </c>
      <c r="BJ68" s="124">
        <f>BD68*BJ13</f>
        <v>0</v>
      </c>
      <c r="BK68" s="125">
        <f>BE68*BK13</f>
        <v>0</v>
      </c>
      <c r="BL68" s="124">
        <f t="shared" si="4"/>
        <v>0</v>
      </c>
      <c r="BM68" s="126">
        <f>BN68*BL68/(AO3*1000)</f>
        <v>0</v>
      </c>
      <c r="BN68" s="279">
        <v>137.31</v>
      </c>
      <c r="BO68" s="276"/>
    </row>
    <row r="69" spans="1:67" hidden="1">
      <c r="A69" s="373" t="s">
        <v>72</v>
      </c>
      <c r="B69" s="374"/>
      <c r="C69" s="374"/>
      <c r="D69" s="374"/>
      <c r="E69" s="375"/>
      <c r="F69" s="147"/>
      <c r="G69" s="157"/>
      <c r="H69" s="157"/>
      <c r="I69" s="157"/>
      <c r="J69" s="158"/>
      <c r="K69" s="158"/>
      <c r="L69" s="158"/>
      <c r="M69" s="158"/>
      <c r="N69" s="158"/>
      <c r="O69" s="159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3"/>
      <c r="AB69" s="250"/>
      <c r="AC69" s="255"/>
      <c r="AD69" s="250"/>
      <c r="AE69" s="193"/>
      <c r="AF69" s="193"/>
      <c r="AG69" s="193"/>
      <c r="AH69" s="194"/>
      <c r="AI69" s="194"/>
      <c r="AJ69" s="194"/>
      <c r="AK69" s="194"/>
      <c r="AL69" s="194"/>
      <c r="AM69" s="255"/>
      <c r="AN69" s="194"/>
      <c r="AO69" s="193"/>
      <c r="AP69" s="193"/>
      <c r="AQ69" s="193"/>
      <c r="AR69" s="193"/>
      <c r="AS69" s="193"/>
      <c r="AT69" s="157"/>
      <c r="AU69" s="157"/>
      <c r="AV69" s="158"/>
      <c r="AW69" s="158"/>
      <c r="AX69" s="158"/>
      <c r="AY69" s="159"/>
      <c r="AZ69" s="178"/>
      <c r="BA69" s="157"/>
      <c r="BB69" s="157"/>
      <c r="BC69" s="159"/>
      <c r="BD69" s="266">
        <f t="shared" si="2"/>
        <v>0</v>
      </c>
      <c r="BE69" s="267">
        <f t="shared" si="3"/>
        <v>0</v>
      </c>
      <c r="BF69" s="128">
        <f t="shared" si="0"/>
        <v>0</v>
      </c>
      <c r="BG69" s="124">
        <f t="shared" si="1"/>
        <v>0</v>
      </c>
      <c r="BH69" s="124">
        <f>BF69*BH13</f>
        <v>0</v>
      </c>
      <c r="BI69" s="124">
        <f>BG69*BI13</f>
        <v>0</v>
      </c>
      <c r="BJ69" s="124">
        <f>BD69*BJ13</f>
        <v>0</v>
      </c>
      <c r="BK69" s="125">
        <f>BE69*BK13</f>
        <v>0</v>
      </c>
      <c r="BL69" s="124">
        <f t="shared" si="4"/>
        <v>0</v>
      </c>
      <c r="BM69" s="126">
        <f>BN69*BL69/(AO3*1000)</f>
        <v>0</v>
      </c>
      <c r="BN69" s="279">
        <v>1191.0899999999999</v>
      </c>
      <c r="BO69" s="276"/>
    </row>
    <row r="70" spans="1:67" hidden="1">
      <c r="A70" s="373" t="s">
        <v>71</v>
      </c>
      <c r="B70" s="374"/>
      <c r="C70" s="374"/>
      <c r="D70" s="374"/>
      <c r="E70" s="375"/>
      <c r="F70" s="147"/>
      <c r="G70" s="151"/>
      <c r="H70" s="151"/>
      <c r="I70" s="151"/>
      <c r="J70" s="152"/>
      <c r="K70" s="152"/>
      <c r="L70" s="152"/>
      <c r="M70" s="152"/>
      <c r="N70" s="152"/>
      <c r="O70" s="153"/>
      <c r="P70" s="191"/>
      <c r="Q70" s="191"/>
      <c r="R70" s="191">
        <v>9</v>
      </c>
      <c r="S70" s="191">
        <v>11</v>
      </c>
      <c r="T70" s="191"/>
      <c r="U70" s="191"/>
      <c r="V70" s="191"/>
      <c r="W70" s="191"/>
      <c r="X70" s="191"/>
      <c r="Y70" s="191"/>
      <c r="Z70" s="191"/>
      <c r="AA70" s="192"/>
      <c r="AB70" s="248"/>
      <c r="AC70" s="249"/>
      <c r="AD70" s="248"/>
      <c r="AE70" s="192"/>
      <c r="AF70" s="192"/>
      <c r="AG70" s="192"/>
      <c r="AH70" s="191"/>
      <c r="AI70" s="191"/>
      <c r="AJ70" s="191"/>
      <c r="AK70" s="191"/>
      <c r="AL70" s="191"/>
      <c r="AM70" s="249"/>
      <c r="AN70" s="191"/>
      <c r="AO70" s="192"/>
      <c r="AP70" s="192"/>
      <c r="AQ70" s="192"/>
      <c r="AR70" s="192"/>
      <c r="AS70" s="192"/>
      <c r="AT70" s="151"/>
      <c r="AU70" s="151"/>
      <c r="AV70" s="152"/>
      <c r="AW70" s="152"/>
      <c r="AX70" s="152"/>
      <c r="AY70" s="153"/>
      <c r="AZ70" s="180"/>
      <c r="BA70" s="151"/>
      <c r="BB70" s="151"/>
      <c r="BC70" s="153"/>
      <c r="BD70" s="266">
        <f t="shared" si="2"/>
        <v>9</v>
      </c>
      <c r="BE70" s="267">
        <f t="shared" si="3"/>
        <v>11</v>
      </c>
      <c r="BF70" s="128">
        <f t="shared" si="0"/>
        <v>9</v>
      </c>
      <c r="BG70" s="124">
        <f t="shared" si="1"/>
        <v>11</v>
      </c>
      <c r="BH70" s="124">
        <f>BF70*BH13</f>
        <v>63</v>
      </c>
      <c r="BI70" s="124">
        <f>BG70*BI13</f>
        <v>209</v>
      </c>
      <c r="BJ70" s="124">
        <f>BD70*BJ13</f>
        <v>18</v>
      </c>
      <c r="BK70" s="125">
        <f>BE70*BK13</f>
        <v>55</v>
      </c>
      <c r="BL70" s="124">
        <v>0</v>
      </c>
      <c r="BM70" s="126">
        <f>BN70*BL70/(AO3*1000)</f>
        <v>0</v>
      </c>
      <c r="BN70" s="279">
        <v>22</v>
      </c>
      <c r="BO70" s="276"/>
    </row>
    <row r="71" spans="1:67">
      <c r="A71" s="373" t="s">
        <v>43</v>
      </c>
      <c r="B71" s="386"/>
      <c r="C71" s="386"/>
      <c r="D71" s="386"/>
      <c r="E71" s="387"/>
      <c r="F71" s="147"/>
      <c r="G71" s="151"/>
      <c r="H71" s="151">
        <v>5</v>
      </c>
      <c r="I71" s="151">
        <v>5</v>
      </c>
      <c r="J71" s="152"/>
      <c r="K71" s="152"/>
      <c r="L71" s="152"/>
      <c r="M71" s="152"/>
      <c r="N71" s="152"/>
      <c r="O71" s="153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2"/>
      <c r="AB71" s="248"/>
      <c r="AC71" s="249"/>
      <c r="AD71" s="248"/>
      <c r="AE71" s="192"/>
      <c r="AF71" s="192"/>
      <c r="AG71" s="192"/>
      <c r="AH71" s="191"/>
      <c r="AI71" s="191"/>
      <c r="AJ71" s="191"/>
      <c r="AK71" s="191"/>
      <c r="AL71" s="191"/>
      <c r="AM71" s="249"/>
      <c r="AN71" s="191"/>
      <c r="AO71" s="192"/>
      <c r="AP71" s="192"/>
      <c r="AQ71" s="192"/>
      <c r="AR71" s="192"/>
      <c r="AS71" s="192"/>
      <c r="AT71" s="151"/>
      <c r="AU71" s="151"/>
      <c r="AV71" s="152"/>
      <c r="AW71" s="152"/>
      <c r="AX71" s="152"/>
      <c r="AY71" s="153"/>
      <c r="AZ71" s="180"/>
      <c r="BA71" s="151"/>
      <c r="BB71" s="151"/>
      <c r="BC71" s="153"/>
      <c r="BD71" s="266">
        <f t="shared" si="2"/>
        <v>5</v>
      </c>
      <c r="BE71" s="267">
        <f t="shared" si="3"/>
        <v>5</v>
      </c>
      <c r="BF71" s="128">
        <f>F71+H71+J71+L71+N71+P71+R71+T71+V71+X71+AB71+AD71+AF71+AH71+AJ71+AL71+AN71+AP71+AR71+AT71+AX71+AZ71+BB71+Z71+AV71</f>
        <v>5</v>
      </c>
      <c r="BG71" s="124">
        <f>G71+I71+K71+M71+O71+Q71+S71+U71+W71+Y71+AC71+AE71+AG71+AI71+AK71+AM71+AO71+AQ71+AS71+AU71+AY71+BA71+BC71+AA71+AW71</f>
        <v>5</v>
      </c>
      <c r="BH71" s="124">
        <f>BF71*BH13</f>
        <v>35</v>
      </c>
      <c r="BI71" s="124">
        <f>BG71*BI13</f>
        <v>95</v>
      </c>
      <c r="BJ71" s="124">
        <f>BD71*BJ13</f>
        <v>10</v>
      </c>
      <c r="BK71" s="125">
        <f>BE71*BK13</f>
        <v>25</v>
      </c>
      <c r="BL71" s="124">
        <f>BH71+BI71+BJ71+BK71</f>
        <v>165</v>
      </c>
      <c r="BM71" s="126">
        <f>BN71*BL71/(AO3*1000)</f>
        <v>8.8506499999999999</v>
      </c>
      <c r="BN71" s="281">
        <v>1770.13</v>
      </c>
      <c r="BO71" s="276"/>
    </row>
    <row r="72" spans="1:67" hidden="1">
      <c r="A72" s="373" t="s">
        <v>67</v>
      </c>
      <c r="B72" s="374"/>
      <c r="C72" s="374"/>
      <c r="D72" s="374"/>
      <c r="E72" s="375"/>
      <c r="F72" s="147"/>
      <c r="G72" s="151"/>
      <c r="H72" s="151"/>
      <c r="I72" s="151"/>
      <c r="J72" s="152"/>
      <c r="K72" s="152"/>
      <c r="L72" s="152"/>
      <c r="M72" s="152"/>
      <c r="N72" s="152"/>
      <c r="O72" s="153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2"/>
      <c r="AB72" s="248"/>
      <c r="AC72" s="249"/>
      <c r="AD72" s="248"/>
      <c r="AE72" s="192"/>
      <c r="AF72" s="192"/>
      <c r="AG72" s="192"/>
      <c r="AH72" s="191"/>
      <c r="AI72" s="191"/>
      <c r="AJ72" s="191"/>
      <c r="AK72" s="191"/>
      <c r="AL72" s="191"/>
      <c r="AM72" s="249"/>
      <c r="AN72" s="191"/>
      <c r="AO72" s="192"/>
      <c r="AP72" s="192"/>
      <c r="AQ72" s="192"/>
      <c r="AR72" s="192"/>
      <c r="AS72" s="192"/>
      <c r="AT72" s="151"/>
      <c r="AU72" s="151"/>
      <c r="AV72" s="152"/>
      <c r="AW72" s="152"/>
      <c r="AX72" s="152"/>
      <c r="AY72" s="153"/>
      <c r="AZ72" s="180"/>
      <c r="BA72" s="151"/>
      <c r="BB72" s="151"/>
      <c r="BC72" s="153"/>
      <c r="BD72" s="266">
        <f t="shared" si="2"/>
        <v>0</v>
      </c>
      <c r="BE72" s="267">
        <f t="shared" si="3"/>
        <v>0</v>
      </c>
      <c r="BF72" s="128">
        <f t="shared" si="0"/>
        <v>0</v>
      </c>
      <c r="BG72" s="124">
        <f t="shared" si="1"/>
        <v>0</v>
      </c>
      <c r="BH72" s="124">
        <f>BF72*BH13</f>
        <v>0</v>
      </c>
      <c r="BI72" s="124">
        <f>BG72*BI13</f>
        <v>0</v>
      </c>
      <c r="BJ72" s="124">
        <f>BD72*BJ13</f>
        <v>0</v>
      </c>
      <c r="BK72" s="125">
        <f>BE72*BK13</f>
        <v>0</v>
      </c>
      <c r="BL72" s="124">
        <f t="shared" si="4"/>
        <v>0</v>
      </c>
      <c r="BM72" s="126">
        <f>BN72*BL72/(AO3*1000)</f>
        <v>0</v>
      </c>
      <c r="BN72" s="279">
        <v>810.75</v>
      </c>
      <c r="BO72" s="276"/>
    </row>
    <row r="73" spans="1:67" ht="13.8" thickBot="1">
      <c r="A73" s="388" t="s">
        <v>44</v>
      </c>
      <c r="B73" s="389"/>
      <c r="C73" s="389"/>
      <c r="D73" s="389"/>
      <c r="E73" s="390"/>
      <c r="F73" s="166"/>
      <c r="G73" s="167"/>
      <c r="H73" s="167"/>
      <c r="I73" s="167"/>
      <c r="J73" s="168"/>
      <c r="K73" s="168"/>
      <c r="L73" s="168"/>
      <c r="M73" s="168"/>
      <c r="N73" s="168"/>
      <c r="O73" s="16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200"/>
      <c r="AB73" s="258"/>
      <c r="AC73" s="259"/>
      <c r="AD73" s="258"/>
      <c r="AE73" s="200"/>
      <c r="AF73" s="275"/>
      <c r="AG73" s="275"/>
      <c r="AH73" s="277">
        <v>1</v>
      </c>
      <c r="AI73" s="277">
        <v>1</v>
      </c>
      <c r="AJ73" s="277"/>
      <c r="AK73" s="277"/>
      <c r="AL73" s="277"/>
      <c r="AM73" s="278"/>
      <c r="AN73" s="199"/>
      <c r="AO73" s="200"/>
      <c r="AP73" s="275"/>
      <c r="AQ73" s="275"/>
      <c r="AR73" s="200"/>
      <c r="AS73" s="200"/>
      <c r="AT73" s="167">
        <v>1</v>
      </c>
      <c r="AU73" s="167">
        <v>1</v>
      </c>
      <c r="AV73" s="168"/>
      <c r="AW73" s="168"/>
      <c r="AX73" s="168"/>
      <c r="AY73" s="169"/>
      <c r="AZ73" s="181"/>
      <c r="BA73" s="167"/>
      <c r="BB73" s="167"/>
      <c r="BC73" s="169"/>
      <c r="BD73" s="265">
        <f t="shared" si="2"/>
        <v>0</v>
      </c>
      <c r="BE73" s="268">
        <f t="shared" si="3"/>
        <v>0</v>
      </c>
      <c r="BF73" s="202">
        <f t="shared" si="0"/>
        <v>2</v>
      </c>
      <c r="BG73" s="203">
        <f t="shared" si="1"/>
        <v>2</v>
      </c>
      <c r="BH73" s="203">
        <f>BF73*BH13</f>
        <v>14</v>
      </c>
      <c r="BI73" s="203">
        <f>BG73*BI13</f>
        <v>38</v>
      </c>
      <c r="BJ73" s="203">
        <f>BD73*BJ13</f>
        <v>0</v>
      </c>
      <c r="BK73" s="204">
        <f>BE73*BK13</f>
        <v>0</v>
      </c>
      <c r="BL73" s="203">
        <f t="shared" si="4"/>
        <v>52</v>
      </c>
      <c r="BM73" s="127">
        <f>BN73*BL73/(AO3*1000)</f>
        <v>1.5531139393939395</v>
      </c>
      <c r="BN73" s="281">
        <v>985.63</v>
      </c>
      <c r="BO73" s="276"/>
    </row>
    <row r="74" spans="1:67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9"/>
      <c r="BG74" s="121"/>
      <c r="BH74" s="121"/>
      <c r="BI74" s="121"/>
      <c r="BJ74" s="121"/>
      <c r="BK74" s="350">
        <f>SUM(BL16:BL73)</f>
        <v>61327.520000000004</v>
      </c>
      <c r="BL74" s="351"/>
      <c r="BM74" s="280">
        <f>SUM(BM16:BM73)</f>
        <v>372.8659553484847</v>
      </c>
      <c r="BN74" s="121"/>
    </row>
    <row r="75" spans="1:67" ht="13.8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120"/>
      <c r="AB75" s="120"/>
      <c r="AC75" s="120" t="s">
        <v>56</v>
      </c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 t="s">
        <v>57</v>
      </c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30"/>
      <c r="BG75" s="120"/>
      <c r="BH75" s="120"/>
      <c r="BI75" s="120"/>
      <c r="BJ75" s="120"/>
      <c r="BK75" s="120"/>
      <c r="BL75" s="101"/>
      <c r="BM75" s="101"/>
    </row>
    <row r="76" spans="1:67" ht="13.8">
      <c r="G76" s="101"/>
      <c r="H76" s="101"/>
      <c r="I76" s="101"/>
      <c r="J76" s="101"/>
      <c r="K76" s="101"/>
      <c r="L76" s="101"/>
      <c r="M76" s="101"/>
      <c r="N76" s="101"/>
      <c r="O76" s="101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</row>
    <row r="77" spans="1:67" ht="13.8">
      <c r="A77" s="120"/>
      <c r="B77" s="120"/>
      <c r="C77" s="120"/>
      <c r="D77" s="120"/>
      <c r="E77" s="120"/>
      <c r="F77" s="120"/>
      <c r="G77" s="101"/>
      <c r="H77" s="101"/>
      <c r="I77" s="101"/>
      <c r="J77" s="101"/>
      <c r="K77" s="101"/>
      <c r="L77" s="101"/>
      <c r="M77" s="101"/>
      <c r="N77" s="101"/>
      <c r="O77" s="101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</row>
    <row r="78" spans="1:67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5"/>
    </row>
    <row r="79" spans="1:67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5"/>
    </row>
  </sheetData>
  <autoFilter ref="A15:BO75">
    <filterColumn colId="0" showButton="0"/>
    <filterColumn colId="1" showButton="0"/>
    <filterColumn colId="2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63">
      <filters blank="1">
        <filter val="1007"/>
        <filter val="1628"/>
        <filter val="168"/>
        <filter val="190"/>
        <filter val="2320"/>
        <filter val="2689"/>
        <filter val="2984"/>
        <filter val="30"/>
        <filter val="3000"/>
        <filter val="349"/>
        <filter val="3800"/>
        <filter val="5077"/>
        <filter val="514"/>
        <filter val="520"/>
        <filter val="60"/>
        <filter val="600"/>
        <filter val="623"/>
        <filter val="6300"/>
        <filter val="6563"/>
        <filter val="722"/>
        <filter val="723"/>
        <filter val="740"/>
        <filter val="790"/>
        <filter val="880"/>
        <filter val="9276"/>
        <filter val="9724"/>
        <filter val="9828"/>
      </filters>
    </filterColumn>
  </autoFilter>
  <mergeCells count="148">
    <mergeCell ref="BH7:BH12"/>
    <mergeCell ref="BI7:BI12"/>
    <mergeCell ref="BJ7:BJ12"/>
    <mergeCell ref="A5:E5"/>
    <mergeCell ref="BD5:BL5"/>
    <mergeCell ref="BM5:BM14"/>
    <mergeCell ref="A6:E14"/>
    <mergeCell ref="BL7:BL14"/>
    <mergeCell ref="BA11:BC11"/>
    <mergeCell ref="G13:O13"/>
    <mergeCell ref="BD6:BD13"/>
    <mergeCell ref="BF6:BF13"/>
    <mergeCell ref="Q12:AC12"/>
    <mergeCell ref="AE12:AM12"/>
    <mergeCell ref="AO12:AY12"/>
    <mergeCell ref="AO13:AY13"/>
    <mergeCell ref="BA10:BC10"/>
    <mergeCell ref="G12:O12"/>
    <mergeCell ref="BA7:BC7"/>
    <mergeCell ref="BA8:BC8"/>
    <mergeCell ref="AZ6:BC6"/>
    <mergeCell ref="A1:AG1"/>
    <mergeCell ref="Q2:AC2"/>
    <mergeCell ref="A3:AG3"/>
    <mergeCell ref="AO3:AY3"/>
    <mergeCell ref="AO10:AY10"/>
    <mergeCell ref="AO11:AY11"/>
    <mergeCell ref="G11:O11"/>
    <mergeCell ref="Q11:AC11"/>
    <mergeCell ref="AE11:AM11"/>
    <mergeCell ref="G7:O7"/>
    <mergeCell ref="G10:O10"/>
    <mergeCell ref="Q10:AC10"/>
    <mergeCell ref="AE10:AM10"/>
    <mergeCell ref="Q7:AC7"/>
    <mergeCell ref="AE7:AM7"/>
    <mergeCell ref="AO7:AY7"/>
    <mergeCell ref="AE8:AM8"/>
    <mergeCell ref="AO8:AY8"/>
    <mergeCell ref="AD6:AM6"/>
    <mergeCell ref="AN6:AY6"/>
    <mergeCell ref="A22:E22"/>
    <mergeCell ref="A23:E23"/>
    <mergeCell ref="A24:E24"/>
    <mergeCell ref="A25:E25"/>
    <mergeCell ref="AV15:AW15"/>
    <mergeCell ref="A21:E21"/>
    <mergeCell ref="AR15:AS15"/>
    <mergeCell ref="AX15:AY15"/>
    <mergeCell ref="AP15:AQ15"/>
    <mergeCell ref="AT15:AU15"/>
    <mergeCell ref="A19:E19"/>
    <mergeCell ref="A20:E20"/>
    <mergeCell ref="X15:Y15"/>
    <mergeCell ref="J15:K15"/>
    <mergeCell ref="A16:E16"/>
    <mergeCell ref="A17:E17"/>
    <mergeCell ref="A18:E18"/>
    <mergeCell ref="AD15:AE15"/>
    <mergeCell ref="AF15:AG15"/>
    <mergeCell ref="AL15:AM15"/>
    <mergeCell ref="AH15:AI15"/>
    <mergeCell ref="A47:E47"/>
    <mergeCell ref="A48:E48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73:E73"/>
    <mergeCell ref="G9:O9"/>
    <mergeCell ref="Q9:AC9"/>
    <mergeCell ref="A15:E15"/>
    <mergeCell ref="F15:G15"/>
    <mergeCell ref="H15:I15"/>
    <mergeCell ref="N15:O15"/>
    <mergeCell ref="A65:E65"/>
    <mergeCell ref="A66:E66"/>
    <mergeCell ref="A67:E67"/>
    <mergeCell ref="A71:E71"/>
    <mergeCell ref="A72:E72"/>
    <mergeCell ref="A68:E68"/>
    <mergeCell ref="A69:E69"/>
    <mergeCell ref="A70:E70"/>
    <mergeCell ref="A61:E61"/>
    <mergeCell ref="A57:E57"/>
    <mergeCell ref="A58:E58"/>
    <mergeCell ref="A59:E59"/>
    <mergeCell ref="A60:E60"/>
    <mergeCell ref="A49:E49"/>
    <mergeCell ref="A50:E50"/>
    <mergeCell ref="A51:E51"/>
    <mergeCell ref="A52:E52"/>
    <mergeCell ref="A62:E62"/>
    <mergeCell ref="A63:E63"/>
    <mergeCell ref="A64:E64"/>
    <mergeCell ref="A55:E55"/>
    <mergeCell ref="BK7:BK12"/>
    <mergeCell ref="BE6:BE13"/>
    <mergeCell ref="BH6:BL6"/>
    <mergeCell ref="BA9:BC9"/>
    <mergeCell ref="G8:O8"/>
    <mergeCell ref="Q8:AC8"/>
    <mergeCell ref="AJ15:AK15"/>
    <mergeCell ref="AN15:AO15"/>
    <mergeCell ref="A53:E53"/>
    <mergeCell ref="A54:E54"/>
    <mergeCell ref="A38:E38"/>
    <mergeCell ref="A39:E39"/>
    <mergeCell ref="A40:E40"/>
    <mergeCell ref="A41:E41"/>
    <mergeCell ref="A42:E42"/>
    <mergeCell ref="A56:E56"/>
    <mergeCell ref="A43:E43"/>
    <mergeCell ref="A44:E44"/>
    <mergeCell ref="A45:E45"/>
    <mergeCell ref="A46:E46"/>
    <mergeCell ref="BK74:BL74"/>
    <mergeCell ref="F5:BC5"/>
    <mergeCell ref="P15:Q15"/>
    <mergeCell ref="R15:S15"/>
    <mergeCell ref="AB15:AC15"/>
    <mergeCell ref="T15:U15"/>
    <mergeCell ref="V15:W15"/>
    <mergeCell ref="P6:AC6"/>
    <mergeCell ref="AE9:AM9"/>
    <mergeCell ref="AO9:AY9"/>
    <mergeCell ref="L15:M15"/>
    <mergeCell ref="Z15:AA15"/>
    <mergeCell ref="AZ15:BA15"/>
    <mergeCell ref="BB15:BC15"/>
    <mergeCell ref="BA13:BC13"/>
    <mergeCell ref="G14:O14"/>
    <mergeCell ref="Q14:AC14"/>
    <mergeCell ref="AE14:AM14"/>
    <mergeCell ref="AO14:AY14"/>
    <mergeCell ref="BA14:BC14"/>
    <mergeCell ref="Q13:AC13"/>
    <mergeCell ref="AE13:AM13"/>
    <mergeCell ref="BG6:BG14"/>
    <mergeCell ref="F6:O6"/>
  </mergeCells>
  <pageMargins left="0" right="0" top="0" bottom="0" header="0.31496062992125984" footer="0.31496062992125984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27"/>
  <sheetViews>
    <sheetView workbookViewId="0">
      <selection activeCell="W26" sqref="W26"/>
    </sheetView>
  </sheetViews>
  <sheetFormatPr defaultRowHeight="13.2"/>
  <cols>
    <col min="1" max="2" width="3.5546875" style="1" customWidth="1"/>
    <col min="3" max="4" width="3.6640625" style="1" customWidth="1"/>
    <col min="5" max="5" width="6.33203125" style="1" customWidth="1"/>
    <col min="6" max="6" width="3.6640625" style="1" customWidth="1"/>
    <col min="7" max="7" width="4.5546875" style="1" customWidth="1"/>
    <col min="8" max="8" width="3.6640625" style="1" customWidth="1"/>
    <col min="9" max="9" width="2.44140625" style="1" customWidth="1"/>
    <col min="10" max="10" width="0.109375" style="1" customWidth="1"/>
    <col min="11" max="11" width="3.88671875" style="1" hidden="1" customWidth="1"/>
    <col min="12" max="12" width="3.6640625" style="1" hidden="1" customWidth="1"/>
    <col min="13" max="13" width="2" style="1" hidden="1" customWidth="1"/>
    <col min="14" max="14" width="6.109375" style="1" customWidth="1"/>
    <col min="15" max="15" width="4.6640625" style="1" customWidth="1"/>
    <col min="16" max="16" width="6" style="1" customWidth="1"/>
    <col min="17" max="17" width="4.6640625" style="1" customWidth="1"/>
    <col min="18" max="18" width="3.6640625" style="1" customWidth="1"/>
    <col min="19" max="19" width="4.44140625" style="1" customWidth="1"/>
    <col min="20" max="20" width="3" style="1" customWidth="1"/>
    <col min="21" max="29" width="3.6640625" style="1" customWidth="1"/>
    <col min="30" max="30" width="5.5546875" style="1" customWidth="1"/>
    <col min="31" max="31" width="6.44140625" style="1" customWidth="1"/>
    <col min="32" max="32" width="8.33203125" style="1" customWidth="1"/>
    <col min="33" max="33" width="11.33203125" style="1" customWidth="1"/>
    <col min="34" max="34" width="7" style="102" bestFit="1" customWidth="1"/>
  </cols>
  <sheetData>
    <row r="1" spans="1:39">
      <c r="A1" s="421"/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/>
      <c r="AF1"/>
      <c r="AG1"/>
      <c r="AH1" s="105"/>
    </row>
    <row r="2" spans="1:39" ht="17.399999999999999">
      <c r="A2" s="339" t="s">
        <v>99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211" t="s">
        <v>0</v>
      </c>
      <c r="V2" s="211"/>
      <c r="W2" s="211"/>
      <c r="X2" s="211"/>
      <c r="Y2" s="211"/>
      <c r="Z2" s="211"/>
      <c r="AA2" s="212"/>
      <c r="AB2" s="212"/>
      <c r="AC2" s="212"/>
      <c r="AD2" s="212"/>
      <c r="AE2" s="213" t="s">
        <v>106</v>
      </c>
      <c r="AF2" s="213"/>
      <c r="AH2" s="109"/>
    </row>
    <row r="3" spans="1:39">
      <c r="A3" s="3" t="s">
        <v>1</v>
      </c>
      <c r="B3" s="3"/>
      <c r="C3" s="3" t="s">
        <v>1</v>
      </c>
      <c r="D3" s="3"/>
      <c r="E3" s="3" t="s">
        <v>1</v>
      </c>
      <c r="F3" s="26"/>
      <c r="G3" s="26"/>
      <c r="H3" s="26"/>
      <c r="I3" s="26"/>
      <c r="J3" s="26"/>
      <c r="K3" s="26"/>
      <c r="L3" s="26"/>
      <c r="M3" s="26"/>
      <c r="N3" s="341"/>
      <c r="O3" s="341"/>
      <c r="P3" s="341"/>
      <c r="Q3" s="341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6" t="s">
        <v>2</v>
      </c>
      <c r="AG3" s="9"/>
      <c r="AH3" s="112"/>
    </row>
    <row r="4" spans="1:39" ht="15.6">
      <c r="A4" s="342" t="s">
        <v>53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9" t="s">
        <v>61</v>
      </c>
      <c r="V4" s="422">
        <f>AE10</f>
        <v>12</v>
      </c>
      <c r="W4" s="422"/>
      <c r="X4" s="422"/>
      <c r="Y4" s="422"/>
      <c r="Z4" s="39" t="s">
        <v>62</v>
      </c>
      <c r="AA4" s="39"/>
      <c r="AB4" s="38"/>
      <c r="AC4" s="25"/>
      <c r="AD4" s="25"/>
      <c r="AE4" s="214" t="s">
        <v>133</v>
      </c>
    </row>
    <row r="5" spans="1:39" ht="13.8" thickBot="1">
      <c r="F5" s="4" t="s">
        <v>1</v>
      </c>
      <c r="G5" s="4"/>
      <c r="H5" s="4" t="s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9"/>
      <c r="AF5" s="8"/>
      <c r="AH5" s="119"/>
    </row>
    <row r="6" spans="1:39" ht="15.6">
      <c r="A6" s="345" t="s">
        <v>3</v>
      </c>
      <c r="B6" s="346"/>
      <c r="C6" s="346"/>
      <c r="D6" s="346"/>
      <c r="E6" s="346"/>
      <c r="F6" s="346" t="s">
        <v>4</v>
      </c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 t="s">
        <v>5</v>
      </c>
      <c r="AE6" s="346"/>
      <c r="AF6" s="346"/>
      <c r="AG6" s="423" t="s">
        <v>58</v>
      </c>
      <c r="AH6" s="105"/>
    </row>
    <row r="7" spans="1:39" ht="15.6">
      <c r="A7" s="324" t="s">
        <v>6</v>
      </c>
      <c r="B7" s="325"/>
      <c r="C7" s="325"/>
      <c r="D7" s="325"/>
      <c r="E7" s="325"/>
      <c r="F7" s="425" t="s">
        <v>119</v>
      </c>
      <c r="G7" s="426"/>
      <c r="H7" s="426"/>
      <c r="I7" s="426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1"/>
      <c r="AD7" s="325" t="s">
        <v>50</v>
      </c>
      <c r="AE7" s="325"/>
      <c r="AF7" s="325"/>
      <c r="AG7" s="424"/>
    </row>
    <row r="8" spans="1:39" ht="37.5" customHeight="1">
      <c r="A8" s="324"/>
      <c r="B8" s="325"/>
      <c r="C8" s="325"/>
      <c r="D8" s="325"/>
      <c r="E8" s="325"/>
      <c r="F8" s="415"/>
      <c r="G8" s="416"/>
      <c r="H8" s="416"/>
      <c r="I8" s="416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8"/>
      <c r="AD8" s="427"/>
      <c r="AE8" s="325" t="s">
        <v>120</v>
      </c>
      <c r="AF8" s="325" t="s">
        <v>51</v>
      </c>
      <c r="AG8" s="424"/>
      <c r="AM8" t="s">
        <v>1</v>
      </c>
    </row>
    <row r="9" spans="1:39" ht="34.5" customHeight="1">
      <c r="A9" s="324"/>
      <c r="B9" s="325"/>
      <c r="C9" s="325"/>
      <c r="D9" s="325"/>
      <c r="E9" s="325"/>
      <c r="F9" s="415" t="s">
        <v>124</v>
      </c>
      <c r="G9" s="416"/>
      <c r="H9" s="416"/>
      <c r="I9" s="416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8"/>
      <c r="AD9" s="427"/>
      <c r="AE9" s="325"/>
      <c r="AF9" s="325"/>
      <c r="AG9" s="424"/>
      <c r="AK9" s="215"/>
    </row>
    <row r="10" spans="1:39" ht="23.25" customHeight="1">
      <c r="A10" s="324"/>
      <c r="B10" s="325"/>
      <c r="C10" s="325"/>
      <c r="D10" s="325"/>
      <c r="E10" s="325"/>
      <c r="F10" s="415" t="s">
        <v>132</v>
      </c>
      <c r="G10" s="416"/>
      <c r="H10" s="416"/>
      <c r="I10" s="416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8"/>
      <c r="AD10" s="427"/>
      <c r="AE10" s="216">
        <v>12</v>
      </c>
      <c r="AF10" s="325"/>
      <c r="AG10" s="424"/>
    </row>
    <row r="11" spans="1:39" ht="15.6" hidden="1">
      <c r="A11" s="324"/>
      <c r="B11" s="325"/>
      <c r="C11" s="325"/>
      <c r="D11" s="325"/>
      <c r="E11" s="325"/>
      <c r="F11" s="419"/>
      <c r="G11" s="419"/>
      <c r="H11" s="419"/>
      <c r="I11" s="419"/>
      <c r="J11" s="419"/>
      <c r="K11" s="420"/>
      <c r="L11" s="420"/>
      <c r="M11" s="420"/>
      <c r="N11" s="419"/>
      <c r="O11" s="420"/>
      <c r="P11" s="420"/>
      <c r="Q11" s="420"/>
      <c r="R11" s="419"/>
      <c r="S11" s="419"/>
      <c r="T11" s="419"/>
      <c r="U11" s="419"/>
      <c r="V11" s="428"/>
      <c r="W11" s="428"/>
      <c r="X11" s="428"/>
      <c r="Y11" s="428"/>
      <c r="Z11" s="419"/>
      <c r="AA11" s="419"/>
      <c r="AB11" s="419"/>
      <c r="AC11" s="419"/>
      <c r="AD11" s="427"/>
      <c r="AE11" s="201"/>
      <c r="AF11" s="325"/>
      <c r="AG11" s="424"/>
    </row>
    <row r="12" spans="1:39" ht="13.5" customHeight="1" thickBot="1">
      <c r="A12" s="310">
        <v>1</v>
      </c>
      <c r="B12" s="311"/>
      <c r="C12" s="311"/>
      <c r="D12" s="311"/>
      <c r="E12" s="311"/>
      <c r="F12" s="442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395"/>
      <c r="AD12" s="28">
        <v>26</v>
      </c>
      <c r="AE12" s="28">
        <v>27</v>
      </c>
      <c r="AF12" s="28">
        <v>28</v>
      </c>
      <c r="AG12" s="30">
        <v>29</v>
      </c>
    </row>
    <row r="13" spans="1:39" ht="14.4" hidden="1" customHeight="1">
      <c r="A13" s="295" t="s">
        <v>59</v>
      </c>
      <c r="B13" s="296"/>
      <c r="C13" s="296"/>
      <c r="D13" s="296"/>
      <c r="E13" s="297"/>
      <c r="F13" s="217"/>
      <c r="G13" s="218"/>
      <c r="H13" s="218"/>
      <c r="I13" s="219"/>
      <c r="J13" s="217"/>
      <c r="K13" s="218"/>
      <c r="L13" s="218"/>
      <c r="M13" s="219"/>
      <c r="N13" s="217"/>
      <c r="O13" s="218"/>
      <c r="P13" s="218"/>
      <c r="Q13" s="219"/>
      <c r="R13" s="217"/>
      <c r="S13" s="218"/>
      <c r="T13" s="218"/>
      <c r="U13" s="219"/>
      <c r="V13" s="217"/>
      <c r="W13" s="218"/>
      <c r="X13" s="218"/>
      <c r="Y13" s="219"/>
      <c r="Z13" s="217"/>
      <c r="AA13" s="218"/>
      <c r="AB13" s="218"/>
      <c r="AC13" s="219"/>
      <c r="AD13" s="220">
        <f>SUM(F13:AC13)</f>
        <v>0</v>
      </c>
      <c r="AE13" s="221">
        <f>AE10*AD13</f>
        <v>0</v>
      </c>
      <c r="AF13" s="220">
        <f t="shared" ref="AF13:AF21" si="0">SUM(AE13:AE13)</f>
        <v>0</v>
      </c>
      <c r="AG13" s="89">
        <f>AH13*AE13/(AE10*1000)</f>
        <v>0</v>
      </c>
      <c r="AH13" s="100">
        <v>314</v>
      </c>
    </row>
    <row r="14" spans="1:39" ht="14.4" hidden="1" customHeight="1">
      <c r="A14" s="295" t="s">
        <v>11</v>
      </c>
      <c r="B14" s="296"/>
      <c r="C14" s="296"/>
      <c r="D14" s="296"/>
      <c r="E14" s="297"/>
      <c r="F14" s="48"/>
      <c r="G14" s="49"/>
      <c r="H14" s="49"/>
      <c r="I14" s="50"/>
      <c r="J14" s="48"/>
      <c r="K14" s="49"/>
      <c r="L14" s="49"/>
      <c r="M14" s="50"/>
      <c r="N14" s="48"/>
      <c r="O14" s="49"/>
      <c r="P14" s="49"/>
      <c r="Q14" s="50"/>
      <c r="R14" s="48"/>
      <c r="S14" s="49"/>
      <c r="T14" s="49"/>
      <c r="U14" s="50"/>
      <c r="V14" s="48"/>
      <c r="W14" s="49"/>
      <c r="X14" s="49"/>
      <c r="Y14" s="50"/>
      <c r="Z14" s="48"/>
      <c r="AA14" s="49"/>
      <c r="AB14" s="49"/>
      <c r="AC14" s="50"/>
      <c r="AD14" s="220">
        <f t="shared" ref="AD14:AD21" si="1">SUM(F14:AC14)</f>
        <v>0</v>
      </c>
      <c r="AE14" s="221">
        <f>AE10*AD14</f>
        <v>0</v>
      </c>
      <c r="AF14" s="220">
        <f t="shared" si="0"/>
        <v>0</v>
      </c>
      <c r="AG14" s="89">
        <f>AH14*AE14/(AE10*1000)</f>
        <v>0</v>
      </c>
      <c r="AH14" s="222">
        <v>177.18</v>
      </c>
    </row>
    <row r="15" spans="1:39" ht="14.4" hidden="1" customHeight="1">
      <c r="A15" s="447" t="s">
        <v>45</v>
      </c>
      <c r="B15" s="448"/>
      <c r="C15" s="448"/>
      <c r="D15" s="448"/>
      <c r="E15" s="449"/>
      <c r="F15" s="223"/>
      <c r="G15" s="224"/>
      <c r="H15" s="224"/>
      <c r="I15" s="225"/>
      <c r="J15" s="223"/>
      <c r="K15" s="224"/>
      <c r="L15" s="224"/>
      <c r="M15" s="225"/>
      <c r="N15" s="223"/>
      <c r="O15" s="224"/>
      <c r="P15" s="224"/>
      <c r="Q15" s="225"/>
      <c r="R15" s="223"/>
      <c r="S15" s="224"/>
      <c r="T15" s="224"/>
      <c r="U15" s="225"/>
      <c r="V15" s="223"/>
      <c r="W15" s="224"/>
      <c r="X15" s="224"/>
      <c r="Y15" s="225"/>
      <c r="Z15" s="223"/>
      <c r="AA15" s="224"/>
      <c r="AB15" s="224"/>
      <c r="AC15" s="225"/>
      <c r="AD15" s="226">
        <f t="shared" si="1"/>
        <v>0</v>
      </c>
      <c r="AE15" s="227">
        <f>AE10*AD15</f>
        <v>0</v>
      </c>
      <c r="AF15" s="226">
        <f t="shared" si="0"/>
        <v>0</v>
      </c>
      <c r="AG15" s="228">
        <f>AH15*AE15/(AE10*1000)</f>
        <v>0</v>
      </c>
      <c r="AH15" s="222">
        <v>179</v>
      </c>
    </row>
    <row r="16" spans="1:39" ht="13.8">
      <c r="A16" s="444" t="s">
        <v>21</v>
      </c>
      <c r="B16" s="445"/>
      <c r="C16" s="445"/>
      <c r="D16" s="445"/>
      <c r="E16" s="446"/>
      <c r="F16" s="439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1"/>
      <c r="AD16" s="237">
        <f>SUM(F16:AC16)</f>
        <v>0</v>
      </c>
      <c r="AE16" s="238">
        <f>AE10*AD16</f>
        <v>0</v>
      </c>
      <c r="AF16" s="239">
        <f t="shared" si="0"/>
        <v>0</v>
      </c>
      <c r="AG16" s="240">
        <f>AH16*AE16/(AE10*1000)</f>
        <v>0</v>
      </c>
      <c r="AH16" s="241">
        <v>350</v>
      </c>
    </row>
    <row r="17" spans="1:34" ht="13.8">
      <c r="A17" s="295" t="s">
        <v>125</v>
      </c>
      <c r="B17" s="296"/>
      <c r="C17" s="296"/>
      <c r="D17" s="296"/>
      <c r="E17" s="435"/>
      <c r="F17" s="436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8"/>
      <c r="AD17" s="229">
        <f t="shared" si="1"/>
        <v>0</v>
      </c>
      <c r="AE17" s="230">
        <f>AE10*AD17</f>
        <v>0</v>
      </c>
      <c r="AF17" s="231">
        <f t="shared" si="0"/>
        <v>0</v>
      </c>
      <c r="AG17" s="232">
        <f>AH17*AE17/(AE10*1000)</f>
        <v>0</v>
      </c>
      <c r="AH17" s="241">
        <v>69.569999999999993</v>
      </c>
    </row>
    <row r="18" spans="1:34" ht="13.8">
      <c r="A18" s="295" t="s">
        <v>121</v>
      </c>
      <c r="B18" s="296"/>
      <c r="C18" s="296"/>
      <c r="D18" s="296"/>
      <c r="E18" s="435"/>
      <c r="F18" s="436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8"/>
      <c r="AD18" s="229">
        <f t="shared" si="1"/>
        <v>0</v>
      </c>
      <c r="AE18" s="230">
        <f>AE10*AD18</f>
        <v>0</v>
      </c>
      <c r="AF18" s="231">
        <f t="shared" si="0"/>
        <v>0</v>
      </c>
      <c r="AG18" s="232">
        <f>AH18*AE18/(AE10*1000)</f>
        <v>0</v>
      </c>
      <c r="AH18" s="241">
        <v>580</v>
      </c>
    </row>
    <row r="19" spans="1:34" ht="13.8">
      <c r="A19" s="295" t="s">
        <v>122</v>
      </c>
      <c r="B19" s="296"/>
      <c r="C19" s="296"/>
      <c r="D19" s="296"/>
      <c r="E19" s="435"/>
      <c r="F19" s="436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8"/>
      <c r="AD19" s="229">
        <f t="shared" si="1"/>
        <v>0</v>
      </c>
      <c r="AE19" s="230">
        <f>AE10*AD19</f>
        <v>0</v>
      </c>
      <c r="AF19" s="231">
        <f t="shared" si="0"/>
        <v>0</v>
      </c>
      <c r="AG19" s="232">
        <f>AH19*AE19/(AE10*1000)</f>
        <v>0</v>
      </c>
      <c r="AH19" s="102">
        <v>160.78</v>
      </c>
    </row>
    <row r="20" spans="1:34" ht="13.8">
      <c r="A20" s="295" t="s">
        <v>123</v>
      </c>
      <c r="B20" s="296"/>
      <c r="C20" s="296"/>
      <c r="D20" s="296"/>
      <c r="E20" s="435"/>
      <c r="F20" s="436">
        <v>187.5</v>
      </c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8"/>
      <c r="AD20" s="229">
        <f t="shared" si="1"/>
        <v>187.5</v>
      </c>
      <c r="AE20" s="230">
        <f>AE10*AD20</f>
        <v>2250</v>
      </c>
      <c r="AF20" s="231">
        <f t="shared" si="0"/>
        <v>2250</v>
      </c>
      <c r="AG20" s="232">
        <f>AH20*AE20/(AE10*1000)</f>
        <v>39.375</v>
      </c>
      <c r="AH20" s="102">
        <v>210</v>
      </c>
    </row>
    <row r="21" spans="1:34" ht="14.4" thickBot="1">
      <c r="A21" s="429" t="s">
        <v>124</v>
      </c>
      <c r="B21" s="430"/>
      <c r="C21" s="430"/>
      <c r="D21" s="430"/>
      <c r="E21" s="431"/>
      <c r="F21" s="432">
        <v>250</v>
      </c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4"/>
      <c r="AD21" s="233">
        <f t="shared" si="1"/>
        <v>250</v>
      </c>
      <c r="AE21" s="234">
        <f>AE10*AD21</f>
        <v>3000</v>
      </c>
      <c r="AF21" s="235">
        <f t="shared" si="0"/>
        <v>3000</v>
      </c>
      <c r="AG21" s="236">
        <f>AH21*AE21/(AE10*1000)</f>
        <v>18.440000000000001</v>
      </c>
      <c r="AH21" s="102">
        <v>73.760000000000005</v>
      </c>
    </row>
    <row r="22" spans="1:34" ht="13.8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42">
        <f>AD16+AD17+AD18+AD19+AD20+AD21</f>
        <v>437.5</v>
      </c>
      <c r="AE22" s="242">
        <f>AE16+AE17+AE18+AE19+AE20+AE21</f>
        <v>5250</v>
      </c>
      <c r="AF22" s="242">
        <f>AF16+AF17+AF18+AF19+AF20+AF21</f>
        <v>5250</v>
      </c>
      <c r="AG22" s="243">
        <f>AG16+AG17+AG18+AG19+AG20+AG21</f>
        <v>57.814999999999998</v>
      </c>
    </row>
    <row r="23" spans="1:34" ht="13.8">
      <c r="A23" s="11" t="s">
        <v>130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01"/>
      <c r="AG23" s="101"/>
    </row>
    <row r="24" spans="1:34" ht="13.8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4" ht="13.8">
      <c r="A25" s="11"/>
      <c r="B25" s="11"/>
      <c r="C25" s="11"/>
      <c r="D25" s="11"/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105"/>
    </row>
    <row r="27" spans="1: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105"/>
    </row>
  </sheetData>
  <mergeCells count="41">
    <mergeCell ref="F16:AC16"/>
    <mergeCell ref="F19:AC19"/>
    <mergeCell ref="F12:AC12"/>
    <mergeCell ref="A18:E18"/>
    <mergeCell ref="F18:AC18"/>
    <mergeCell ref="A16:E16"/>
    <mergeCell ref="A12:E12"/>
    <mergeCell ref="F17:AC17"/>
    <mergeCell ref="A13:E13"/>
    <mergeCell ref="A14:E14"/>
    <mergeCell ref="A15:E15"/>
    <mergeCell ref="A17:E17"/>
    <mergeCell ref="A21:E21"/>
    <mergeCell ref="F21:AC21"/>
    <mergeCell ref="A20:E20"/>
    <mergeCell ref="F20:AC20"/>
    <mergeCell ref="A19:E19"/>
    <mergeCell ref="AD6:AF6"/>
    <mergeCell ref="AG6:AG11"/>
    <mergeCell ref="A7:E11"/>
    <mergeCell ref="F7:AC7"/>
    <mergeCell ref="AD7:AD11"/>
    <mergeCell ref="AE7:AF7"/>
    <mergeCell ref="F8:AC8"/>
    <mergeCell ref="R11:U11"/>
    <mergeCell ref="V11:Y11"/>
    <mergeCell ref="Z11:AC11"/>
    <mergeCell ref="A6:E6"/>
    <mergeCell ref="F6:AC6"/>
    <mergeCell ref="AE8:AE9"/>
    <mergeCell ref="N11:Q11"/>
    <mergeCell ref="AF8:AF11"/>
    <mergeCell ref="F9:AC9"/>
    <mergeCell ref="F10:AC10"/>
    <mergeCell ref="F11:I11"/>
    <mergeCell ref="J11:M11"/>
    <mergeCell ref="A1:Q1"/>
    <mergeCell ref="A2:T2"/>
    <mergeCell ref="N3:Q3"/>
    <mergeCell ref="A4:T4"/>
    <mergeCell ref="V4:Y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персонал</vt:lpstr>
      <vt:lpstr>1</vt:lpstr>
      <vt:lpstr>Лист1</vt:lpstr>
      <vt:lpstr>Лист2</vt:lpstr>
      <vt:lpstr>Лист1!Область_печати</vt:lpstr>
    </vt:vector>
  </TitlesOfParts>
  <Company>Компания "Референт"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Светлана</cp:lastModifiedBy>
  <cp:lastPrinted>2025-02-28T07:12:49Z</cp:lastPrinted>
  <dcterms:created xsi:type="dcterms:W3CDTF">2004-11-04T06:51:09Z</dcterms:created>
  <dcterms:modified xsi:type="dcterms:W3CDTF">2025-02-28T07:13:55Z</dcterms:modified>
</cp:coreProperties>
</file>